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P:\Inwestycje własne\_PRZETARGI I REALIZACJA\Przetargi 2022\DW655 Wydminy chodnik\dokumentacja projektowa 14.09.2022\KI KO i Przedmiar bez kanału\Kosztorys ofertowy\EDT\"/>
    </mc:Choice>
  </mc:AlternateContent>
  <xr:revisionPtr revIDLastSave="0" documentId="13_ncr:1_{E0A99D90-C4E0-473C-93C5-C0C835960386}" xr6:coauthVersionLast="47" xr6:coauthVersionMax="47" xr10:uidLastSave="{00000000-0000-0000-0000-000000000000}"/>
  <bookViews>
    <workbookView xWindow="-120" yWindow="-120" windowWidth="20730" windowHeight="11160" tabRatio="516" firstSheet="2" activeTab="2" xr2:uid="{00000000-000D-0000-FFFF-FFFF00000000}"/>
  </bookViews>
  <sheets>
    <sheet name="Arkusz1" sheetId="30" state="hidden" r:id="rId1"/>
    <sheet name="BITUM" sheetId="31" state="hidden" r:id="rId2"/>
    <sheet name="ZZ" sheetId="38" r:id="rId3"/>
    <sheet name="KO Wydminy" sheetId="19" r:id="rId4"/>
    <sheet name="Oświetlenie" sheetId="44" r:id="rId5"/>
  </sheets>
  <definedNames>
    <definedName name="b" localSheetId="3">'KO Wydminy'!$A$2:$A$31341</definedName>
    <definedName name="b">#REF!</definedName>
    <definedName name="_xlnm.Print_Area" localSheetId="3">'KO Wydminy'!$A$1:$G$54</definedName>
    <definedName name="_xlnm.Print_Area" localSheetId="4">Oświetlenie!$A$1:$H$30</definedName>
    <definedName name="_xlnm.Print_Area" localSheetId="2">ZZ!$A$1:$G$5</definedName>
    <definedName name="_xlnm.Print_Titles" localSheetId="3">'KO Wydminy'!$3:$4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53" i="19" l="1"/>
  <c r="G48" i="19"/>
  <c r="G44" i="19"/>
  <c r="G45" i="19"/>
  <c r="G43" i="19"/>
  <c r="G31" i="19"/>
  <c r="G27" i="19"/>
  <c r="G28" i="19"/>
  <c r="G26" i="19"/>
  <c r="G17" i="19"/>
  <c r="G18" i="19"/>
  <c r="G16" i="19"/>
  <c r="G14" i="19"/>
  <c r="G12" i="19"/>
  <c r="G11" i="19"/>
  <c r="G28" i="44"/>
  <c r="G6" i="44"/>
  <c r="G7" i="44"/>
  <c r="G8" i="44"/>
  <c r="G9" i="44"/>
  <c r="G10" i="44"/>
  <c r="G11" i="44"/>
  <c r="G12" i="44"/>
  <c r="G13" i="44"/>
  <c r="G14" i="44"/>
  <c r="G15" i="44"/>
  <c r="G16" i="44"/>
  <c r="G17" i="44"/>
  <c r="G18" i="44"/>
  <c r="G19" i="44"/>
  <c r="G20" i="44"/>
  <c r="G21" i="44"/>
  <c r="G22" i="44"/>
  <c r="G23" i="44"/>
  <c r="G24" i="44"/>
  <c r="G25" i="44"/>
  <c r="G26" i="44"/>
  <c r="G27" i="44"/>
  <c r="G5" i="44"/>
  <c r="E50" i="19" l="1"/>
  <c r="G50" i="19" s="1"/>
  <c r="E40" i="19"/>
  <c r="G40" i="19" s="1"/>
  <c r="E33" i="19"/>
  <c r="E35" i="19" l="1"/>
  <c r="G33" i="19"/>
  <c r="E21" i="19"/>
  <c r="G21" i="19" s="1"/>
  <c r="E20" i="19"/>
  <c r="E23" i="19" l="1"/>
  <c r="G23" i="19" s="1"/>
  <c r="G20" i="19"/>
  <c r="E38" i="19"/>
  <c r="G38" i="19" s="1"/>
  <c r="G35" i="19"/>
  <c r="H52" i="31"/>
  <c r="I52" i="31" s="1"/>
  <c r="J52" i="31" s="1"/>
  <c r="H30" i="31"/>
  <c r="I30" i="31" s="1"/>
  <c r="J30" i="31" s="1"/>
  <c r="H39" i="31"/>
  <c r="H48" i="31"/>
  <c r="I48" i="31" s="1"/>
  <c r="J48" i="31" s="1"/>
  <c r="H49" i="31"/>
  <c r="H50" i="31"/>
  <c r="H51" i="31"/>
  <c r="I51" i="31" s="1"/>
  <c r="J51" i="31" s="1"/>
  <c r="H3" i="31"/>
  <c r="H4" i="31"/>
  <c r="I4" i="31" s="1"/>
  <c r="J4" i="31" s="1"/>
  <c r="H5" i="31"/>
  <c r="I5" i="31" s="1"/>
  <c r="J5" i="31" s="1"/>
  <c r="H6" i="31"/>
  <c r="H7" i="31"/>
  <c r="I7" i="31" s="1"/>
  <c r="J7" i="31" s="1"/>
  <c r="G8" i="31"/>
  <c r="H12" i="31"/>
  <c r="H13" i="31"/>
  <c r="I13" i="31" s="1"/>
  <c r="J13" i="31" s="1"/>
  <c r="H14" i="31"/>
  <c r="I14" i="31" s="1"/>
  <c r="J14" i="31" s="1"/>
  <c r="H15" i="31"/>
  <c r="I15" i="31" s="1"/>
  <c r="J15" i="31" s="1"/>
  <c r="H16" i="31"/>
  <c r="I16" i="31" s="1"/>
  <c r="J16" i="31" s="1"/>
  <c r="G17" i="31"/>
  <c r="H21" i="31"/>
  <c r="I21" i="31" s="1"/>
  <c r="J21" i="31" s="1"/>
  <c r="H22" i="31"/>
  <c r="I22" i="31" s="1"/>
  <c r="J22" i="31" s="1"/>
  <c r="H23" i="31"/>
  <c r="I23" i="31"/>
  <c r="J23" i="31" s="1"/>
  <c r="H24" i="31"/>
  <c r="I24" i="31" s="1"/>
  <c r="J24" i="31" s="1"/>
  <c r="H25" i="31"/>
  <c r="I25" i="31" s="1"/>
  <c r="J25" i="31" s="1"/>
  <c r="G26" i="31"/>
  <c r="H31" i="31"/>
  <c r="I31" i="31" s="1"/>
  <c r="J31" i="31" s="1"/>
  <c r="H32" i="31"/>
  <c r="I32" i="31" s="1"/>
  <c r="J32" i="31" s="1"/>
  <c r="H33" i="31"/>
  <c r="I33" i="31" s="1"/>
  <c r="J33" i="31" s="1"/>
  <c r="H34" i="31"/>
  <c r="I34" i="31" s="1"/>
  <c r="J34" i="31" s="1"/>
  <c r="G35" i="31"/>
  <c r="H40" i="31"/>
  <c r="I40" i="31" s="1"/>
  <c r="J40" i="31" s="1"/>
  <c r="H41" i="31"/>
  <c r="I41" i="31" s="1"/>
  <c r="J41" i="31" s="1"/>
  <c r="H42" i="31"/>
  <c r="I42" i="31" s="1"/>
  <c r="J42" i="31" s="1"/>
  <c r="H43" i="31"/>
  <c r="I43" i="31" s="1"/>
  <c r="J43" i="31" s="1"/>
  <c r="G44" i="31"/>
  <c r="AE19" i="30"/>
  <c r="U19" i="30"/>
  <c r="I6" i="31"/>
  <c r="J6" i="31" s="1"/>
  <c r="I39" i="31"/>
  <c r="J39" i="31" s="1"/>
  <c r="I3" i="31"/>
  <c r="J3" i="31" s="1"/>
  <c r="I50" i="31"/>
  <c r="J50" i="31" s="1"/>
  <c r="G54" i="19" l="1"/>
  <c r="I12" i="19"/>
  <c r="H53" i="31"/>
  <c r="I53" i="31" s="1"/>
  <c r="J53" i="31" s="1"/>
  <c r="H44" i="31"/>
  <c r="I44" i="31" s="1"/>
  <c r="J44" i="31" s="1"/>
  <c r="AS19" i="30"/>
  <c r="I49" i="31"/>
  <c r="J49" i="31" s="1"/>
  <c r="H17" i="31"/>
  <c r="I17" i="31" s="1"/>
  <c r="J17" i="31" s="1"/>
  <c r="I12" i="31"/>
  <c r="J12" i="31" s="1"/>
  <c r="H8" i="31"/>
  <c r="I8" i="31" s="1"/>
  <c r="J8" i="31" s="1"/>
  <c r="H26" i="31"/>
  <c r="I26" i="31" s="1"/>
  <c r="J26" i="31" s="1"/>
  <c r="H35" i="31"/>
  <c r="I35" i="31" s="1"/>
  <c r="J35" i="31" s="1"/>
  <c r="J54" i="19" l="1"/>
</calcChain>
</file>

<file path=xl/sharedStrings.xml><?xml version="1.0" encoding="utf-8"?>
<sst xmlns="http://schemas.openxmlformats.org/spreadsheetml/2006/main" count="404" uniqueCount="244">
  <si>
    <t>RAZEM</t>
  </si>
  <si>
    <t>11.</t>
  </si>
  <si>
    <t>12.1</t>
  </si>
  <si>
    <t>Zbiorcze zestawienie kosztów</t>
  </si>
  <si>
    <t>Budowa ulicy - roboty drogowe</t>
  </si>
  <si>
    <t>Oświetlenie ulicy i skrzyżowań</t>
  </si>
  <si>
    <t>Ul. Krańcowa - nawierzchnia bitumiczna</t>
  </si>
  <si>
    <t>Ul. Chopina - nawierzchnia bitumiczna</t>
  </si>
  <si>
    <t>Ul. Wierzbowa - nawierzchnia bitumiczna</t>
  </si>
  <si>
    <t>Ul. Paderewskiego - nawierzchnia bitumiczna</t>
  </si>
  <si>
    <t>Ul. Topolowa - nawierzchnia bitumiczna</t>
  </si>
  <si>
    <t>Ścieżka rowerowa (w ul. Topolowej) - nawierzchnia z kostki brukowej</t>
  </si>
  <si>
    <t>Kanalizacja deszczowa</t>
  </si>
  <si>
    <t>Przebudowa kolizji energetycznych</t>
  </si>
  <si>
    <t>Przebudowa urządzeń telekomunikacyjnych</t>
  </si>
  <si>
    <t>07.00.00.</t>
  </si>
  <si>
    <t>URZĄDZENIA BEZPIECZEŃSTWA RUCHU</t>
  </si>
  <si>
    <t xml:space="preserve">RAZEM Nawierzchnia bitumiczna: </t>
  </si>
  <si>
    <t xml:space="preserve">RAZEM Nawierzchnia z kostki brukowej: </t>
  </si>
  <si>
    <t>Lp.</t>
  </si>
  <si>
    <t>nazwa</t>
  </si>
  <si>
    <t>ilość</t>
  </si>
  <si>
    <t>m</t>
  </si>
  <si>
    <t>m2</t>
  </si>
  <si>
    <t>05.00.00.</t>
  </si>
  <si>
    <t>NAWIERZCHNIE</t>
  </si>
  <si>
    <t>08.00.00.</t>
  </si>
  <si>
    <t>ELEMENTY ULIC</t>
  </si>
  <si>
    <t xml:space="preserve"> </t>
  </si>
  <si>
    <t>A. DZIAŁ OGÓLNY</t>
  </si>
  <si>
    <t>DM.00.00.00</t>
  </si>
  <si>
    <t>WYMAGANIA OGÓLNE</t>
  </si>
  <si>
    <t>1.</t>
  </si>
  <si>
    <t xml:space="preserve">Koszt dostosowania się do Wymagań Ogólnych </t>
  </si>
  <si>
    <t>ryczałt</t>
  </si>
  <si>
    <t>2.</t>
  </si>
  <si>
    <t>3.</t>
  </si>
  <si>
    <t>4.</t>
  </si>
  <si>
    <t>01.00.00.</t>
  </si>
  <si>
    <t>ROBOTY PRZYGOTOWAWCZE</t>
  </si>
  <si>
    <t>*</t>
  </si>
  <si>
    <t>01.01.01.</t>
  </si>
  <si>
    <t>01.02.02.</t>
  </si>
  <si>
    <t>Zdjęcie warstwy humusu</t>
  </si>
  <si>
    <t>kpl</t>
  </si>
  <si>
    <t>03.00.00.</t>
  </si>
  <si>
    <t>ODWODNIENIE KORPUSU DROGOWEGO</t>
  </si>
  <si>
    <t>03.02.01.</t>
  </si>
  <si>
    <t>04.00.00.</t>
  </si>
  <si>
    <t>PODBUDOWY</t>
  </si>
  <si>
    <t>09.00.00.</t>
  </si>
  <si>
    <t xml:space="preserve">ZIELEŃ DROGOWA </t>
  </si>
  <si>
    <t>09.01.01.</t>
  </si>
  <si>
    <t>Urządzenie terenów zieleni</t>
  </si>
  <si>
    <t>Roboty pomiarowe - wytyczenie i obsługa geodezyjna</t>
  </si>
  <si>
    <t>Dokumentacja geodezyjna powykonawcza</t>
  </si>
  <si>
    <t>szt</t>
  </si>
  <si>
    <t>04.01.01.</t>
  </si>
  <si>
    <t>Wykonanie korytowania wraz z profilowaniem i zagęszczeniem podłoża</t>
  </si>
  <si>
    <t>5.1</t>
  </si>
  <si>
    <t>Nr Specyfikacji
technicznej</t>
  </si>
  <si>
    <t>Wyszczególnienie elementów
rozliczeniowych</t>
  </si>
  <si>
    <t>Cena
jedn.</t>
  </si>
  <si>
    <t>Wartość
PLN</t>
  </si>
  <si>
    <t>5.2</t>
  </si>
  <si>
    <t>4.1</t>
  </si>
  <si>
    <t>5.</t>
  </si>
  <si>
    <t>6.</t>
  </si>
  <si>
    <t>7.</t>
  </si>
  <si>
    <t>8.</t>
  </si>
  <si>
    <t>13.</t>
  </si>
  <si>
    <t>15.</t>
  </si>
  <si>
    <t>km</t>
  </si>
  <si>
    <t>Rozbiórki elementów dróg i ogrodzeń - z wywozem</t>
  </si>
  <si>
    <t xml:space="preserve"> - obrzeża betonowe</t>
  </si>
  <si>
    <t xml:space="preserve"> - betonowa kostka brukowa</t>
  </si>
  <si>
    <t xml:space="preserve">   Jednostka</t>
  </si>
  <si>
    <t>szt.</t>
  </si>
  <si>
    <t>10.</t>
  </si>
  <si>
    <t>12.</t>
  </si>
  <si>
    <t>16.</t>
  </si>
  <si>
    <t>11. HARMONOGRAM RZECZOWO-FINANSOWY REALIZACJI ZADANIA</t>
  </si>
  <si>
    <t>ELEMENTY I RODZAJE ROBÓT</t>
  </si>
  <si>
    <t>KOSZT KWALIFIKOWANY</t>
  </si>
  <si>
    <t>KOSZT NIEKWALIFIKOWANY</t>
  </si>
  <si>
    <t>TERMIN REALIZACJI</t>
  </si>
  <si>
    <t>Budowa ulicy - roboty drogowe (odc. nr 1 - ul. Chopina)</t>
  </si>
  <si>
    <t>04.2017</t>
  </si>
  <si>
    <t>Przebudowa kolizji energetycznych (odc. nr 1 - ul. Chopina)</t>
  </si>
  <si>
    <t>05.2017</t>
  </si>
  <si>
    <t>Przebudowa urządzeń telekomunikacyjnych (odc. nr 1 - ul. Chopina)</t>
  </si>
  <si>
    <t>Kanalizacja deszczowa (odc. nr 1 - ul. Chopina)</t>
  </si>
  <si>
    <t>Oświetlenie ulicy i skrzyżowań (odc. nr 1 - ul. Chopina)</t>
  </si>
  <si>
    <t>06.2017</t>
  </si>
  <si>
    <t>Budowa ulicy - roboty drogowe (odc. nr 2 - ul. Wierzbowa)</t>
  </si>
  <si>
    <t>07.2017</t>
  </si>
  <si>
    <t>Przebudowa kolizji energetycznych (odc. nr 2 - ul. Wierzbowa)</t>
  </si>
  <si>
    <t>Przebudowa urządzeń telekomunikacyjnych (odc. nr 2 - ul. Wierzbowa)</t>
  </si>
  <si>
    <t>Kanalizacja deszczowa (odc. nr 2 - ul. Wierzbowa)</t>
  </si>
  <si>
    <t>08.2017</t>
  </si>
  <si>
    <t>Oświetlenie ulicy i skrzyżowań (odc. nr 2 - ul. Wierzbowa)</t>
  </si>
  <si>
    <t>Budowa ulicy - roboty drogowe (odcinek nr 3 - ul. Krańcowa)</t>
  </si>
  <si>
    <t>09.2017</t>
  </si>
  <si>
    <t>Przebudowa kolizji energetycznych (odcinek nr 3 - ul. Krańcowa)</t>
  </si>
  <si>
    <t>Przebudowa urządzeń telekomunikacyjnych (odcinek nr 3 - ul. Krańcowa)</t>
  </si>
  <si>
    <t>10.2017</t>
  </si>
  <si>
    <t>Kanalizacja deszczowa (odcinek nr 3 - ul. Krańcowa)</t>
  </si>
  <si>
    <t>11.2017</t>
  </si>
  <si>
    <t>Oświetlenie ulicy i skrzyżowań (odcinek nr 3 - ul. Krańcowa)</t>
  </si>
  <si>
    <t>12.2017</t>
  </si>
  <si>
    <t>Nadzór inwestorski</t>
  </si>
  <si>
    <t>SUMA</t>
  </si>
  <si>
    <t>OGÓŁEM</t>
  </si>
  <si>
    <t>netto</t>
  </si>
  <si>
    <t>brutto</t>
  </si>
  <si>
    <t>spr</t>
  </si>
  <si>
    <t xml:space="preserve">RAZEM: </t>
  </si>
  <si>
    <t>Nawierzchnia z brukowej kostki betonowej gr. 8 cm na podsypce cem.-piaskowej gr. 5cm</t>
  </si>
  <si>
    <t>m3</t>
  </si>
  <si>
    <t>mb</t>
  </si>
  <si>
    <t>02.03.01.</t>
  </si>
  <si>
    <t xml:space="preserve"> Wykonanie wykopów wraz z formowaniem i zagęszczeniem </t>
  </si>
  <si>
    <t>02.01.01.</t>
  </si>
  <si>
    <t>Obrzeża chodnikowe na ławach oporowych 8x30</t>
  </si>
  <si>
    <t>06.00.00.</t>
  </si>
  <si>
    <t>ROBOTY WYKOŃCZENIOWE</t>
  </si>
  <si>
    <t>06.01.01.</t>
  </si>
  <si>
    <t>Roboty wykończeniowe</t>
  </si>
  <si>
    <t xml:space="preserve"> - ścinanie i uzupełnianie poboczy</t>
  </si>
  <si>
    <t>06.03.01.</t>
  </si>
  <si>
    <t>05.03.23a.</t>
  </si>
  <si>
    <t>9.</t>
  </si>
  <si>
    <t>10.1</t>
  </si>
  <si>
    <t>13.1</t>
  </si>
  <si>
    <t xml:space="preserve">B. ROBOTY DROGOWE I BRANŻOWE </t>
  </si>
  <si>
    <t>07.06.02.</t>
  </si>
  <si>
    <t>08.03.01.</t>
  </si>
  <si>
    <t>04.02.01.</t>
  </si>
  <si>
    <t xml:space="preserve"> - pod naw. chodników gr. 20 cm</t>
  </si>
  <si>
    <t>Balustrady ochronne stalowe U-11a</t>
  </si>
  <si>
    <t xml:space="preserve"> - balustrady ochronne stalowe U-11a</t>
  </si>
  <si>
    <t>6.1</t>
  </si>
  <si>
    <t>7.1</t>
  </si>
  <si>
    <t>11.1</t>
  </si>
  <si>
    <t>9.1</t>
  </si>
  <si>
    <t xml:space="preserve"> - na pełną grubość zalegania </t>
  </si>
  <si>
    <t xml:space="preserve">  - wykopy z formowaniem i zagęszczeniem do gł. 58cm</t>
  </si>
  <si>
    <t xml:space="preserve">  - wykopy liniowe pod kanalizację deszczową</t>
  </si>
  <si>
    <t xml:space="preserve">Zasypanie wykopów wraz z formowaniem i zagęszczeniem </t>
  </si>
  <si>
    <t>Kanalizacja deszczowa:</t>
  </si>
  <si>
    <t>- studzienki ściekowe DN500 o wys. do 2,5 m z wpustami ulicznymi</t>
  </si>
  <si>
    <t>- przykanaliki DN200</t>
  </si>
  <si>
    <t xml:space="preserve"> - pod naw. chodników do gł. 58 cm</t>
  </si>
  <si>
    <t>Warstwa - warstwa ulepszonego podłoża z mieszanki niezwiązanej lub gruntu niewysadzinowego o CBR&gt;20%</t>
  </si>
  <si>
    <t xml:space="preserve"> - pod naw. chodników gr. 25 cm</t>
  </si>
  <si>
    <t>Podbudowa zasadnicza z mieszanki niezwiązanej z kruszywa C50/30</t>
  </si>
  <si>
    <t xml:space="preserve"> - umocnienie skarp prefabrykowanymi płytami ażurowymi</t>
  </si>
  <si>
    <t xml:space="preserve"> - naw. chodników gr. 8 cm</t>
  </si>
  <si>
    <t xml:space="preserve">Nawierzchnia z płyt wskaźnikowych w formie opasek przed krawężnikiem obniżonym </t>
  </si>
  <si>
    <t xml:space="preserve"> - naw. z płytek ostrzegawczych z polimerobetonu z wypustkami okrągłymi koloru żółtego</t>
  </si>
  <si>
    <t>Przebudowa drogi wojewódzkiej nr 655 
w zakresie przebudowy chodnika w miejscowości Wydminy</t>
  </si>
  <si>
    <t>Pomiar geodezyjny powykonawczy</t>
  </si>
  <si>
    <t>D-07.07.01</t>
  </si>
  <si>
    <t>21 d.1</t>
  </si>
  <si>
    <t>odc.</t>
  </si>
  <si>
    <t xml:space="preserve">Pomiar linii kablowej nN </t>
  </si>
  <si>
    <t>Pomiar rezystancji uziemienia</t>
  </si>
  <si>
    <t>D-07-07-01</t>
  </si>
  <si>
    <t>19 d.1</t>
  </si>
  <si>
    <t>Badanie skutecznosci  ochrony od porażeń</t>
  </si>
  <si>
    <t>18 d.1</t>
  </si>
  <si>
    <t>Podłączenie przewodow pod bolce  i zaciski</t>
  </si>
  <si>
    <t>17 d.1</t>
  </si>
  <si>
    <t>Mechaniczne pogrążenie uziomu prętowego o śr. 14.2 mm</t>
  </si>
  <si>
    <t>16 d.1</t>
  </si>
  <si>
    <t>Układanie bednarki w rowach kablowych - bednarka do 120mm2</t>
  </si>
  <si>
    <t>15 d.1</t>
  </si>
  <si>
    <t xml:space="preserve">Montaż oprawy przejść dla pieszych z lampą LED 100W na słupie  stalowym </t>
  </si>
  <si>
    <t>14 d.1</t>
  </si>
  <si>
    <t>Montaż tabliczki zaciskowej z bezpiecznikiem w słupie wraz z podłączeniem</t>
  </si>
  <si>
    <t>13 d.1</t>
  </si>
  <si>
    <t>m-1 przew</t>
  </si>
  <si>
    <t>Wciąganie przewodów w słup latarni i wysięgnik - przewód YDY3x1.5 mm2</t>
  </si>
  <si>
    <t xml:space="preserve">Mechaniczne stawianie latarni na słupie stalowym  z fundamentem - waga do 300 kg - słup wys.6,0m </t>
  </si>
  <si>
    <t>Wykop ręczny o gł. do 1.5 m w gr. kat. III wraz zasypaniem dla słupów oświetleniowych  stalowych</t>
  </si>
  <si>
    <t>Obróbka na sucho kabla wielożyłowego o przekroju do 16 mm2AL.</t>
  </si>
  <si>
    <t>Ręczne układanie kabla wielożyłowego o masie do 1.0 kg/m w wykopie - kabel YAKXS  4 x 6</t>
  </si>
  <si>
    <t xml:space="preserve">Układanie kabla wielożyłowego o masie do 1.0 kg/m w rurach ochronnych i w słupach oświetl.- kabel YAKXS 4 x 6  </t>
  </si>
  <si>
    <t>Wykonanie przewiertu sterowanego pod jezdnią z rur o śr. 75 mm</t>
  </si>
  <si>
    <t>6 d.1</t>
  </si>
  <si>
    <t>Nasypanie warstwy piasku grub. 0.1 m na dno rowu kablowego o szer.do 0.4 m</t>
  </si>
  <si>
    <t>5 d.1</t>
  </si>
  <si>
    <t>Ręczne zasypywanie rowów dla kabli o głębok.do 1,0 m i szer.dna do 0.4 m w gruncie kat. III</t>
  </si>
  <si>
    <t>4 d.1</t>
  </si>
  <si>
    <t>Ręczne zasypywanie rowów dla kabli o głębok.do 0.6 m i szer.dna do 0.4 m w gruncie kat. III</t>
  </si>
  <si>
    <t>3 d.1</t>
  </si>
  <si>
    <t>Ręczne kopanie rowów dla kabli o głębok.do 1,2 m i szer.dna do 0.4 w gruncie kat. III</t>
  </si>
  <si>
    <t>2 d.1</t>
  </si>
  <si>
    <t>Ręczne kopanie rowów dla kabli o głębok.do 0.8 m i szer.dna do 0.4 w gruncie kat. III</t>
  </si>
  <si>
    <t>1 d.1</t>
  </si>
  <si>
    <t>Wartość</t>
  </si>
  <si>
    <t>Cena jedn.</t>
  </si>
  <si>
    <t>Obmiar</t>
  </si>
  <si>
    <t>Jedn. obm.</t>
  </si>
  <si>
    <t>Opis</t>
  </si>
  <si>
    <t>Podstawa</t>
  </si>
  <si>
    <t xml:space="preserve"> - plantowanie i humusowanie skarp</t>
  </si>
  <si>
    <t>Oświetlenie</t>
  </si>
  <si>
    <t>3.1</t>
  </si>
  <si>
    <t>4.2</t>
  </si>
  <si>
    <t>8.1</t>
  </si>
  <si>
    <t>Kalkulacja</t>
  </si>
  <si>
    <t xml:space="preserve">- studnie rewizyjne DN1200 o wys. do 2,5 m </t>
  </si>
  <si>
    <t xml:space="preserve">- zakładanie trawników </t>
  </si>
  <si>
    <t>WTW PKSM
WTW Kruszywa</t>
  </si>
  <si>
    <t>05.03.23b.</t>
  </si>
  <si>
    <t>D-07.07.01.</t>
  </si>
  <si>
    <t>Rozebranie nawierzchni z kostki betonowej gr. 6 cm na podsypce piaskowej</t>
  </si>
  <si>
    <t>7 d.1</t>
  </si>
  <si>
    <t>8.d.1</t>
  </si>
  <si>
    <t>9.d.1.</t>
  </si>
  <si>
    <t>10.d.1</t>
  </si>
  <si>
    <t>11 d.1</t>
  </si>
  <si>
    <t>12.d.1</t>
  </si>
  <si>
    <t>20 d.1</t>
  </si>
  <si>
    <t>21.d.1</t>
  </si>
  <si>
    <t>22.d.1</t>
  </si>
  <si>
    <t>Ułozenie chodnika z kostki betonowej gr. 6 cm na podsypce piaskowej- kostka z demontażu</t>
  </si>
  <si>
    <t>Razem:</t>
  </si>
  <si>
    <t>- rozbiórka istn. studni rewizyjnej</t>
  </si>
  <si>
    <t>4.3</t>
  </si>
  <si>
    <t>01.02.04.
07.06.01b
03.02.01.</t>
  </si>
  <si>
    <t xml:space="preserve">  - nasypy z formowaniem i zagęszczeniem</t>
  </si>
  <si>
    <t>7.2</t>
  </si>
  <si>
    <t>7.3</t>
  </si>
  <si>
    <t>13.2</t>
  </si>
  <si>
    <t>13.3</t>
  </si>
  <si>
    <t>KOSZTORYS OFERTOWY
przebudowa drogi wojewódzkiej nr 655 
w zakresie przebudowy chodnika w miejscowości Wydminy</t>
  </si>
  <si>
    <t>14</t>
  </si>
  <si>
    <t>14.1</t>
  </si>
  <si>
    <t>OŚWIETLENIE</t>
  </si>
  <si>
    <t>BRANŻA DROGOWA PLUS KANALIZACJA DESZCZOWA</t>
  </si>
  <si>
    <t>VAT</t>
  </si>
  <si>
    <t>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</si>
</sst>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_);_(* \(#,##0.0\);_(* &quot;-&quot;??_);_(@_)"/>
    <numFmt numFmtId="165" formatCode="_(* #,##0_);_(* \(#,##0\);_(* &quot;-&quot;??_);_(@_)"/>
    <numFmt numFmtId="166" formatCode="0.0"/>
    <numFmt numFmtId="167" formatCode="0.000"/>
    <numFmt numFmtId="168" formatCode="#,##0.0"/>
  </numFmts>
  <fonts count="47">
    <font>
      <sz val="10"/>
      <name val="Arial"/>
    </font>
    <font>
      <sz val="10"/>
      <name val="Arial"/>
    </font>
    <font>
      <sz val="8"/>
      <name val="Arial"/>
      <family val="2"/>
      <charset val="238"/>
    </font>
    <font>
      <sz val="9"/>
      <name val="Arial CE"/>
      <family val="2"/>
    </font>
    <font>
      <sz val="9"/>
      <name val="Arial"/>
      <family val="2"/>
      <charset val="238"/>
    </font>
    <font>
      <sz val="10"/>
      <name val="Arial"/>
      <family val="2"/>
      <charset val="238"/>
    </font>
    <font>
      <b/>
      <sz val="9"/>
      <name val="Arial CE"/>
      <family val="2"/>
    </font>
    <font>
      <sz val="9"/>
      <name val="Arial"/>
      <family val="2"/>
    </font>
    <font>
      <sz val="9"/>
      <name val="Arial CE"/>
      <charset val="238"/>
    </font>
    <font>
      <u/>
      <sz val="10"/>
      <name val="Arial CE"/>
      <family val="2"/>
    </font>
    <font>
      <b/>
      <sz val="10"/>
      <name val="Arial"/>
      <family val="2"/>
      <charset val="238"/>
    </font>
    <font>
      <b/>
      <sz val="9"/>
      <name val="Arial CE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9"/>
      <color indexed="8"/>
      <name val="Czcionka tekstu podstawowego"/>
      <family val="2"/>
      <charset val="238"/>
    </font>
    <font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b/>
      <sz val="11"/>
      <color indexed="8"/>
      <name val="Czcionka tekstu podstawowego"/>
      <charset val="238"/>
    </font>
    <font>
      <sz val="10"/>
      <color indexed="8"/>
      <name val="Czcionka tekstu podstawowego"/>
      <charset val="238"/>
    </font>
    <font>
      <sz val="11"/>
      <color indexed="8"/>
      <name val="Czcionka tekstu podstawowego"/>
      <charset val="238"/>
    </font>
    <font>
      <sz val="10"/>
      <color indexed="8"/>
      <name val="Czcionka tekstu podstawowego"/>
      <family val="2"/>
      <charset val="238"/>
    </font>
    <font>
      <b/>
      <sz val="10"/>
      <color indexed="8"/>
      <name val="Czcionka tekstu podstawowego"/>
      <charset val="238"/>
    </font>
    <font>
      <sz val="8"/>
      <name val="Arial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u/>
      <sz val="10"/>
      <name val="Arial CE"/>
      <family val="2"/>
      <charset val="238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12"/>
      <color rgb="FF00000A"/>
      <name val="Arial Narrow"/>
      <family val="2"/>
      <charset val="238"/>
    </font>
    <font>
      <sz val="11"/>
      <color theme="1"/>
      <name val="Arial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2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31"/>
        <bgColor indexed="22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0">
    <xf numFmtId="0" fontId="0" fillId="0" borderId="0"/>
    <xf numFmtId="0" fontId="12" fillId="2" borderId="0" applyNumberFormat="0" applyBorder="0" applyAlignment="0" applyProtection="0"/>
    <xf numFmtId="0" fontId="12" fillId="4" borderId="0" applyNumberFormat="0" applyBorder="0" applyAlignment="0" applyProtection="0"/>
    <xf numFmtId="0" fontId="12" fillId="6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7" borderId="0" applyNumberFormat="0" applyBorder="0" applyAlignment="0" applyProtection="0"/>
    <xf numFmtId="0" fontId="12" fillId="3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3" borderId="0" applyNumberFormat="0" applyBorder="0" applyAlignment="0" applyProtection="0"/>
    <xf numFmtId="0" fontId="12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2" borderId="0" applyNumberFormat="0" applyBorder="0" applyAlignment="0" applyProtection="0"/>
    <xf numFmtId="0" fontId="14" fillId="7" borderId="1" applyNumberFormat="0" applyAlignment="0" applyProtection="0"/>
    <xf numFmtId="0" fontId="15" fillId="15" borderId="2" applyNumberFormat="0" applyAlignment="0" applyProtection="0"/>
    <xf numFmtId="0" fontId="16" fillId="6" borderId="0" applyNumberFormat="0" applyBorder="0" applyAlignment="0" applyProtection="0"/>
    <xf numFmtId="0" fontId="12" fillId="0" borderId="0"/>
    <xf numFmtId="0" fontId="17" fillId="0" borderId="3" applyNumberFormat="0" applyFill="0" applyAlignment="0" applyProtection="0"/>
    <xf numFmtId="0" fontId="18" fillId="23" borderId="4" applyNumberFormat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2" fillId="12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32" fillId="0" borderId="0"/>
    <xf numFmtId="0" fontId="1" fillId="0" borderId="0"/>
    <xf numFmtId="0" fontId="5" fillId="0" borderId="0"/>
    <xf numFmtId="0" fontId="23" fillId="15" borderId="1" applyNumberFormat="0" applyAlignment="0" applyProtection="0"/>
    <xf numFmtId="0" fontId="24" fillId="0" borderId="8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5" fillId="5" borderId="9" applyNumberFormat="0" applyFont="0" applyAlignment="0" applyProtection="0"/>
    <xf numFmtId="0" fontId="28" fillId="4" borderId="0" applyNumberFormat="0" applyBorder="0" applyAlignment="0" applyProtection="0"/>
    <xf numFmtId="0" fontId="43" fillId="0" borderId="0"/>
  </cellStyleXfs>
  <cellXfs count="198">
    <xf numFmtId="0" fontId="0" fillId="0" borderId="0" xfId="0"/>
    <xf numFmtId="4" fontId="3" fillId="0" borderId="10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4" fontId="9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4" fontId="1" fillId="0" borderId="0" xfId="0" applyNumberFormat="1" applyFont="1" applyFill="1" applyAlignment="1">
      <alignment horizontal="center" vertical="center"/>
    </xf>
    <xf numFmtId="164" fontId="3" fillId="0" borderId="10" xfId="0" quotePrefix="1" applyNumberFormat="1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4" fontId="9" fillId="0" borderId="0" xfId="0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4" fontId="1" fillId="0" borderId="10" xfId="0" applyNumberFormat="1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left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11" fillId="0" borderId="10" xfId="0" applyNumberFormat="1" applyFont="1" applyFill="1" applyBorder="1" applyAlignment="1">
      <alignment horizontal="center" vertical="center"/>
    </xf>
    <xf numFmtId="0" fontId="32" fillId="0" borderId="0" xfId="39"/>
    <xf numFmtId="0" fontId="32" fillId="24" borderId="0" xfId="39" applyFill="1"/>
    <xf numFmtId="0" fontId="32" fillId="25" borderId="0" xfId="39" applyFill="1"/>
    <xf numFmtId="0" fontId="1" fillId="0" borderId="10" xfId="36" applyFont="1" applyFill="1" applyBorder="1" applyAlignment="1">
      <alignment horizontal="center" vertical="center"/>
    </xf>
    <xf numFmtId="4" fontId="1" fillId="0" borderId="0" xfId="36" applyNumberFormat="1" applyAlignment="1">
      <alignment horizontal="center"/>
    </xf>
    <xf numFmtId="0" fontId="1" fillId="0" borderId="0" xfId="36" applyAlignment="1">
      <alignment horizontal="center"/>
    </xf>
    <xf numFmtId="0" fontId="5" fillId="0" borderId="0" xfId="41"/>
    <xf numFmtId="4" fontId="1" fillId="0" borderId="10" xfId="36" applyNumberFormat="1" applyBorder="1" applyAlignment="1">
      <alignment horizontal="center"/>
    </xf>
    <xf numFmtId="0" fontId="1" fillId="0" borderId="10" xfId="36" applyBorder="1" applyAlignment="1">
      <alignment horizontal="center"/>
    </xf>
    <xf numFmtId="4" fontId="1" fillId="0" borderId="10" xfId="36" applyNumberFormat="1" applyFont="1" applyFill="1" applyBorder="1" applyAlignment="1">
      <alignment horizontal="center" vertical="center"/>
    </xf>
    <xf numFmtId="4" fontId="1" fillId="24" borderId="10" xfId="36" applyNumberFormat="1" applyFill="1" applyBorder="1" applyAlignment="1">
      <alignment horizontal="center"/>
    </xf>
    <xf numFmtId="2" fontId="1" fillId="0" borderId="10" xfId="36" applyNumberFormat="1" applyBorder="1" applyAlignment="1">
      <alignment horizontal="center"/>
    </xf>
    <xf numFmtId="4" fontId="1" fillId="0" borderId="10" xfId="40" applyNumberFormat="1" applyFont="1" applyFill="1" applyBorder="1" applyAlignment="1">
      <alignment horizontal="center" vertical="center"/>
    </xf>
    <xf numFmtId="0" fontId="1" fillId="0" borderId="0" xfId="36" applyFill="1"/>
    <xf numFmtId="0" fontId="1" fillId="0" borderId="10" xfId="40" applyFont="1" applyFill="1" applyBorder="1" applyAlignment="1">
      <alignment horizontal="center" vertical="center"/>
    </xf>
    <xf numFmtId="0" fontId="5" fillId="0" borderId="0" xfId="37"/>
    <xf numFmtId="4" fontId="1" fillId="26" borderId="10" xfId="36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4" fontId="4" fillId="0" borderId="10" xfId="0" applyNumberFormat="1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horizontal="center" vertical="center"/>
    </xf>
    <xf numFmtId="168" fontId="4" fillId="0" borderId="10" xfId="38" applyNumberFormat="1" applyFont="1" applyFill="1" applyBorder="1" applyAlignment="1">
      <alignment horizontal="center" vertical="center"/>
    </xf>
    <xf numFmtId="4" fontId="10" fillId="0" borderId="10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/>
    </xf>
    <xf numFmtId="4" fontId="4" fillId="0" borderId="10" xfId="38" applyNumberFormat="1" applyFont="1" applyFill="1" applyBorder="1" applyAlignment="1">
      <alignment horizontal="center" vertical="center"/>
    </xf>
    <xf numFmtId="0" fontId="3" fillId="0" borderId="10" xfId="0" quotePrefix="1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/>
    </xf>
    <xf numFmtId="0" fontId="40" fillId="0" borderId="10" xfId="0" applyFont="1" applyFill="1" applyBorder="1" applyAlignment="1">
      <alignment horizontal="center" vertical="center"/>
    </xf>
    <xf numFmtId="0" fontId="41" fillId="0" borderId="10" xfId="0" applyFont="1" applyFill="1" applyBorder="1" applyAlignment="1">
      <alignment horizontal="center" vertical="center"/>
    </xf>
    <xf numFmtId="4" fontId="41" fillId="0" borderId="10" xfId="0" applyNumberFormat="1" applyFont="1" applyFill="1" applyBorder="1" applyAlignment="1">
      <alignment horizontal="center" vertical="center"/>
    </xf>
    <xf numFmtId="167" fontId="41" fillId="0" borderId="10" xfId="0" applyNumberFormat="1" applyFont="1" applyFill="1" applyBorder="1" applyAlignment="1">
      <alignment horizontal="center" vertical="center"/>
    </xf>
    <xf numFmtId="1" fontId="41" fillId="0" borderId="10" xfId="0" applyNumberFormat="1" applyFont="1" applyFill="1" applyBorder="1" applyAlignment="1">
      <alignment horizontal="center" vertical="center"/>
    </xf>
    <xf numFmtId="166" fontId="41" fillId="0" borderId="10" xfId="0" applyNumberFormat="1" applyFont="1" applyFill="1" applyBorder="1" applyAlignment="1">
      <alignment horizontal="center" vertical="center"/>
    </xf>
    <xf numFmtId="166" fontId="4" fillId="0" borderId="10" xfId="0" applyNumberFormat="1" applyFont="1" applyFill="1" applyBorder="1" applyAlignment="1">
      <alignment horizontal="center" vertical="center"/>
    </xf>
    <xf numFmtId="4" fontId="41" fillId="0" borderId="10" xfId="0" applyNumberFormat="1" applyFont="1" applyBorder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4" fontId="42" fillId="0" borderId="0" xfId="0" applyNumberFormat="1" applyFont="1" applyFill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horizontal="center" vertical="center"/>
    </xf>
    <xf numFmtId="4" fontId="42" fillId="0" borderId="0" xfId="0" applyNumberFormat="1" applyFont="1" applyFill="1" applyAlignment="1">
      <alignment horizontal="center" vertical="center"/>
    </xf>
    <xf numFmtId="4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64" fontId="3" fillId="0" borderId="10" xfId="0" applyNumberFormat="1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6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left" vertical="center" wrapText="1"/>
    </xf>
    <xf numFmtId="49" fontId="3" fillId="0" borderId="10" xfId="0" applyNumberFormat="1" applyFont="1" applyFill="1" applyBorder="1" applyAlignment="1">
      <alignment horizontal="center" vertical="center"/>
    </xf>
    <xf numFmtId="49" fontId="8" fillId="0" borderId="10" xfId="0" applyNumberFormat="1" applyFont="1" applyFill="1" applyBorder="1" applyAlignment="1">
      <alignment horizontal="center" vertical="center"/>
    </xf>
    <xf numFmtId="49" fontId="6" fillId="0" borderId="10" xfId="0" applyNumberFormat="1" applyFont="1" applyFill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Alignment="1">
      <alignment vertical="center"/>
    </xf>
    <xf numFmtId="49" fontId="9" fillId="0" borderId="0" xfId="0" applyNumberFormat="1" applyFont="1" applyFill="1" applyAlignment="1">
      <alignment vertical="center"/>
    </xf>
    <xf numFmtId="0" fontId="3" fillId="0" borderId="10" xfId="0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/>
    </xf>
    <xf numFmtId="164" fontId="3" fillId="0" borderId="10" xfId="0" applyNumberFormat="1" applyFont="1" applyFill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164" fontId="3" fillId="0" borderId="10" xfId="0" applyNumberFormat="1" applyFont="1" applyFill="1" applyBorder="1" applyAlignment="1">
      <alignment horizontal="left" vertical="center" wrapText="1"/>
    </xf>
    <xf numFmtId="49" fontId="3" fillId="0" borderId="10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4" fillId="0" borderId="10" xfId="0" quotePrefix="1" applyFont="1" applyFill="1" applyBorder="1" applyAlignment="1">
      <alignment horizontal="left" vertical="center" wrapText="1"/>
    </xf>
    <xf numFmtId="0" fontId="43" fillId="0" borderId="0" xfId="49"/>
    <xf numFmtId="0" fontId="46" fillId="0" borderId="0" xfId="49" applyFont="1" applyAlignment="1">
      <alignment vertical="center"/>
    </xf>
    <xf numFmtId="164" fontId="3" fillId="0" borderId="16" xfId="0" applyNumberFormat="1" applyFont="1" applyFill="1" applyBorder="1" applyAlignment="1">
      <alignment horizontal="left" vertical="center" wrapText="1"/>
    </xf>
    <xf numFmtId="164" fontId="3" fillId="0" borderId="17" xfId="0" applyNumberFormat="1" applyFont="1" applyFill="1" applyBorder="1" applyAlignment="1">
      <alignment horizontal="left" vertical="center" wrapText="1"/>
    </xf>
    <xf numFmtId="4" fontId="0" fillId="0" borderId="0" xfId="0" applyNumberFormat="1"/>
    <xf numFmtId="0" fontId="45" fillId="0" borderId="0" xfId="49" applyFont="1" applyAlignment="1"/>
    <xf numFmtId="49" fontId="3" fillId="0" borderId="10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44" fillId="0" borderId="10" xfId="0" applyFont="1" applyBorder="1"/>
    <xf numFmtId="0" fontId="44" fillId="0" borderId="10" xfId="0" applyFont="1" applyBorder="1" applyAlignment="1">
      <alignment horizontal="center" wrapText="1"/>
    </xf>
    <xf numFmtId="0" fontId="44" fillId="0" borderId="10" xfId="0" applyFont="1" applyBorder="1" applyAlignment="1">
      <alignment wrapText="1"/>
    </xf>
    <xf numFmtId="0" fontId="44" fillId="0" borderId="10" xfId="0" applyFont="1" applyBorder="1" applyAlignment="1">
      <alignment horizontal="center"/>
    </xf>
    <xf numFmtId="2" fontId="44" fillId="0" borderId="10" xfId="0" applyNumberFormat="1" applyFont="1" applyBorder="1" applyAlignment="1">
      <alignment horizontal="center"/>
    </xf>
    <xf numFmtId="0" fontId="44" fillId="0" borderId="10" xfId="0" applyFont="1" applyBorder="1" applyAlignment="1">
      <alignment horizontal="left" wrapText="1"/>
    </xf>
    <xf numFmtId="0" fontId="34" fillId="27" borderId="12" xfId="28" applyFont="1" applyFill="1" applyBorder="1" applyAlignment="1">
      <alignment vertical="center"/>
    </xf>
    <xf numFmtId="0" fontId="35" fillId="27" borderId="12" xfId="28" applyFont="1" applyFill="1" applyBorder="1" applyAlignment="1">
      <alignment vertical="center"/>
    </xf>
    <xf numFmtId="0" fontId="35" fillId="27" borderId="12" xfId="28" applyFont="1" applyFill="1" applyBorder="1" applyAlignment="1">
      <alignment vertical="center" wrapText="1"/>
    </xf>
    <xf numFmtId="0" fontId="12" fillId="0" borderId="12" xfId="28" applyBorder="1" applyAlignment="1" applyProtection="1">
      <alignment horizontal="right" vertical="center"/>
      <protection locked="0"/>
    </xf>
    <xf numFmtId="0" fontId="36" fillId="0" borderId="12" xfId="28" applyFont="1" applyBorder="1" applyAlignment="1" applyProtection="1">
      <alignment vertical="center"/>
      <protection locked="0"/>
    </xf>
    <xf numFmtId="0" fontId="31" fillId="0" borderId="12" xfId="28" applyFont="1" applyBorder="1" applyAlignment="1" applyProtection="1">
      <alignment vertical="center"/>
      <protection locked="0"/>
    </xf>
    <xf numFmtId="0" fontId="37" fillId="0" borderId="12" xfId="28" applyFont="1" applyBorder="1" applyAlignment="1" applyProtection="1">
      <alignment vertical="center"/>
      <protection locked="0"/>
    </xf>
    <xf numFmtId="0" fontId="36" fillId="0" borderId="13" xfId="28" applyFont="1" applyBorder="1" applyAlignment="1" applyProtection="1">
      <alignment vertical="center"/>
      <protection locked="0"/>
    </xf>
    <xf numFmtId="0" fontId="32" fillId="0" borderId="15" xfId="39" applyBorder="1" applyAlignment="1">
      <alignment vertical="center"/>
    </xf>
    <xf numFmtId="0" fontId="31" fillId="0" borderId="13" xfId="28" applyFont="1" applyBorder="1" applyAlignment="1" applyProtection="1">
      <alignment vertical="center"/>
      <protection locked="0"/>
    </xf>
    <xf numFmtId="0" fontId="32" fillId="0" borderId="14" xfId="39" applyBorder="1" applyAlignment="1">
      <alignment vertical="center"/>
    </xf>
    <xf numFmtId="0" fontId="37" fillId="0" borderId="13" xfId="28" applyFont="1" applyBorder="1" applyAlignment="1" applyProtection="1">
      <alignment vertical="center"/>
      <protection locked="0"/>
    </xf>
    <xf numFmtId="0" fontId="30" fillId="0" borderId="14" xfId="39" applyFont="1" applyBorder="1" applyAlignment="1">
      <alignment vertical="center"/>
    </xf>
    <xf numFmtId="0" fontId="30" fillId="0" borderId="15" xfId="39" applyFont="1" applyBorder="1" applyAlignment="1">
      <alignment vertical="center"/>
    </xf>
    <xf numFmtId="0" fontId="12" fillId="0" borderId="13" xfId="28" applyBorder="1" applyAlignment="1" applyProtection="1">
      <alignment horizontal="right" vertical="center"/>
      <protection locked="0"/>
    </xf>
    <xf numFmtId="0" fontId="32" fillId="0" borderId="14" xfId="39" applyBorder="1" applyAlignment="1">
      <alignment horizontal="right" vertical="center"/>
    </xf>
    <xf numFmtId="0" fontId="32" fillId="0" borderId="15" xfId="39" applyBorder="1" applyAlignment="1">
      <alignment horizontal="right" vertical="center"/>
    </xf>
    <xf numFmtId="0" fontId="12" fillId="24" borderId="12" xfId="28" applyFill="1" applyBorder="1" applyAlignment="1" applyProtection="1">
      <alignment horizontal="right" vertical="center"/>
      <protection locked="0"/>
    </xf>
    <xf numFmtId="0" fontId="36" fillId="24" borderId="12" xfId="28" applyFont="1" applyFill="1" applyBorder="1" applyAlignment="1" applyProtection="1">
      <alignment vertical="center"/>
      <protection locked="0"/>
    </xf>
    <xf numFmtId="0" fontId="31" fillId="24" borderId="12" xfId="28" applyFont="1" applyFill="1" applyBorder="1" applyAlignment="1" applyProtection="1">
      <alignment vertical="center"/>
      <protection locked="0"/>
    </xf>
    <xf numFmtId="0" fontId="37" fillId="24" borderId="12" xfId="28" applyFont="1" applyFill="1" applyBorder="1" applyAlignment="1" applyProtection="1">
      <alignment vertical="center"/>
      <protection locked="0"/>
    </xf>
    <xf numFmtId="0" fontId="12" fillId="24" borderId="12" xfId="28" applyFill="1" applyBorder="1" applyAlignment="1" applyProtection="1">
      <alignment vertical="center"/>
      <protection locked="0"/>
    </xf>
    <xf numFmtId="0" fontId="12" fillId="25" borderId="12" xfId="28" applyFill="1" applyBorder="1" applyAlignment="1" applyProtection="1">
      <alignment horizontal="right" vertical="center"/>
      <protection locked="0"/>
    </xf>
    <xf numFmtId="0" fontId="12" fillId="25" borderId="12" xfId="28" applyFill="1" applyBorder="1" applyAlignment="1" applyProtection="1">
      <alignment vertical="center"/>
      <protection locked="0"/>
    </xf>
    <xf numFmtId="0" fontId="31" fillId="25" borderId="12" xfId="28" applyFont="1" applyFill="1" applyBorder="1" applyAlignment="1" applyProtection="1">
      <alignment vertical="center"/>
      <protection locked="0"/>
    </xf>
    <xf numFmtId="0" fontId="37" fillId="25" borderId="12" xfId="28" applyFont="1" applyFill="1" applyBorder="1" applyAlignment="1" applyProtection="1">
      <alignment vertical="center"/>
      <protection locked="0"/>
    </xf>
    <xf numFmtId="0" fontId="31" fillId="25" borderId="13" xfId="28" applyFont="1" applyFill="1" applyBorder="1" applyAlignment="1" applyProtection="1">
      <alignment vertical="center"/>
      <protection locked="0"/>
    </xf>
    <xf numFmtId="0" fontId="32" fillId="25" borderId="14" xfId="39" applyFill="1" applyBorder="1" applyAlignment="1">
      <alignment vertical="center"/>
    </xf>
    <xf numFmtId="0" fontId="32" fillId="25" borderId="15" xfId="39" applyFill="1" applyBorder="1" applyAlignment="1">
      <alignment vertical="center"/>
    </xf>
    <xf numFmtId="0" fontId="12" fillId="25" borderId="13" xfId="28" applyFill="1" applyBorder="1" applyAlignment="1" applyProtection="1">
      <alignment horizontal="right" vertical="center"/>
      <protection locked="0"/>
    </xf>
    <xf numFmtId="0" fontId="32" fillId="25" borderId="14" xfId="39" applyFill="1" applyBorder="1" applyAlignment="1">
      <alignment horizontal="right" vertical="center"/>
    </xf>
    <xf numFmtId="0" fontId="32" fillId="25" borderId="15" xfId="39" applyFill="1" applyBorder="1" applyAlignment="1">
      <alignment horizontal="right" vertical="center"/>
    </xf>
    <xf numFmtId="0" fontId="12" fillId="25" borderId="13" xfId="28" applyFill="1" applyBorder="1" applyAlignment="1" applyProtection="1">
      <alignment vertical="center"/>
      <protection locked="0"/>
    </xf>
    <xf numFmtId="0" fontId="37" fillId="25" borderId="13" xfId="28" applyFont="1" applyFill="1" applyBorder="1" applyAlignment="1" applyProtection="1">
      <alignment vertical="center"/>
      <protection locked="0"/>
    </xf>
    <xf numFmtId="0" fontId="30" fillId="25" borderId="14" xfId="39" applyFont="1" applyFill="1" applyBorder="1" applyAlignment="1">
      <alignment vertical="center"/>
    </xf>
    <xf numFmtId="0" fontId="30" fillId="25" borderId="15" xfId="39" applyFont="1" applyFill="1" applyBorder="1" applyAlignment="1">
      <alignment vertical="center"/>
    </xf>
    <xf numFmtId="0" fontId="35" fillId="0" borderId="12" xfId="28" applyFont="1" applyBorder="1" applyAlignment="1">
      <alignment vertical="center"/>
    </xf>
    <xf numFmtId="0" fontId="38" fillId="0" borderId="12" xfId="28" applyFont="1" applyBorder="1" applyAlignment="1">
      <alignment vertical="center"/>
    </xf>
    <xf numFmtId="0" fontId="12" fillId="0" borderId="12" xfId="28" applyFont="1" applyBorder="1" applyAlignment="1">
      <alignment vertical="center"/>
    </xf>
    <xf numFmtId="0" fontId="12" fillId="0" borderId="12" xfId="28" applyBorder="1" applyAlignment="1">
      <alignment vertical="center"/>
    </xf>
    <xf numFmtId="0" fontId="3" fillId="0" borderId="10" xfId="36" applyFont="1" applyFill="1" applyBorder="1" applyAlignment="1">
      <alignment horizontal="left" vertical="center" wrapText="1"/>
    </xf>
    <xf numFmtId="0" fontId="6" fillId="0" borderId="11" xfId="36" applyFont="1" applyFill="1" applyBorder="1" applyAlignment="1">
      <alignment horizontal="right" vertical="center"/>
    </xf>
    <xf numFmtId="0" fontId="6" fillId="0" borderId="16" xfId="36" applyFont="1" applyFill="1" applyBorder="1" applyAlignment="1">
      <alignment horizontal="right" vertical="center"/>
    </xf>
    <xf numFmtId="0" fontId="6" fillId="0" borderId="17" xfId="36" applyFont="1" applyFill="1" applyBorder="1" applyAlignment="1">
      <alignment horizontal="right" vertical="center"/>
    </xf>
    <xf numFmtId="0" fontId="1" fillId="0" borderId="10" xfId="36" applyFont="1" applyFill="1" applyBorder="1" applyAlignment="1">
      <alignment horizontal="center" vertical="center"/>
    </xf>
    <xf numFmtId="164" fontId="3" fillId="0" borderId="10" xfId="36" applyNumberFormat="1" applyFont="1" applyFill="1" applyBorder="1" applyAlignment="1">
      <alignment vertical="center" wrapText="1"/>
    </xf>
    <xf numFmtId="164" fontId="3" fillId="0" borderId="10" xfId="36" applyNumberFormat="1" applyFont="1" applyFill="1" applyBorder="1" applyAlignment="1">
      <alignment horizontal="left" vertical="center" wrapText="1"/>
    </xf>
    <xf numFmtId="164" fontId="3" fillId="0" borderId="11" xfId="36" applyNumberFormat="1" applyFont="1" applyFill="1" applyBorder="1" applyAlignment="1">
      <alignment vertical="center" wrapText="1"/>
    </xf>
    <xf numFmtId="164" fontId="3" fillId="0" borderId="16" xfId="36" applyNumberFormat="1" applyFont="1" applyFill="1" applyBorder="1" applyAlignment="1">
      <alignment vertical="center" wrapText="1"/>
    </xf>
    <xf numFmtId="164" fontId="3" fillId="0" borderId="17" xfId="36" applyNumberFormat="1" applyFont="1" applyFill="1" applyBorder="1" applyAlignment="1">
      <alignment vertical="center" wrapText="1"/>
    </xf>
    <xf numFmtId="164" fontId="3" fillId="0" borderId="11" xfId="36" applyNumberFormat="1" applyFont="1" applyFill="1" applyBorder="1" applyAlignment="1">
      <alignment horizontal="left" vertical="center" wrapText="1"/>
    </xf>
    <xf numFmtId="164" fontId="3" fillId="0" borderId="16" xfId="36" applyNumberFormat="1" applyFont="1" applyFill="1" applyBorder="1" applyAlignment="1">
      <alignment horizontal="left" vertical="center" wrapText="1"/>
    </xf>
    <xf numFmtId="164" fontId="3" fillId="0" borderId="17" xfId="36" applyNumberFormat="1" applyFont="1" applyFill="1" applyBorder="1" applyAlignment="1">
      <alignment horizontal="left" vertical="center" wrapText="1"/>
    </xf>
    <xf numFmtId="0" fontId="3" fillId="0" borderId="11" xfId="36" applyFont="1" applyFill="1" applyBorder="1" applyAlignment="1">
      <alignment horizontal="left" vertical="center" wrapText="1"/>
    </xf>
    <xf numFmtId="0" fontId="3" fillId="0" borderId="16" xfId="36" applyFont="1" applyFill="1" applyBorder="1" applyAlignment="1">
      <alignment horizontal="left" vertical="center" wrapText="1"/>
    </xf>
    <xf numFmtId="0" fontId="3" fillId="0" borderId="17" xfId="36" applyFont="1" applyFill="1" applyBorder="1" applyAlignment="1">
      <alignment horizontal="left" vertical="center" wrapText="1"/>
    </xf>
    <xf numFmtId="0" fontId="6" fillId="0" borderId="11" xfId="40" applyFont="1" applyFill="1" applyBorder="1" applyAlignment="1">
      <alignment horizontal="right" vertical="center"/>
    </xf>
    <xf numFmtId="0" fontId="6" fillId="0" borderId="16" xfId="40" applyFont="1" applyFill="1" applyBorder="1" applyAlignment="1">
      <alignment horizontal="right" vertical="center"/>
    </xf>
    <xf numFmtId="0" fontId="6" fillId="0" borderId="17" xfId="40" applyFont="1" applyFill="1" applyBorder="1" applyAlignment="1">
      <alignment horizontal="right" vertical="center"/>
    </xf>
    <xf numFmtId="0" fontId="1" fillId="0" borderId="10" xfId="40" applyFont="1" applyFill="1" applyBorder="1" applyAlignment="1">
      <alignment horizontal="center" vertical="center"/>
    </xf>
    <xf numFmtId="164" fontId="3" fillId="0" borderId="10" xfId="40" applyNumberFormat="1" applyFont="1" applyFill="1" applyBorder="1" applyAlignment="1">
      <alignment horizontal="left" vertical="center" wrapText="1"/>
    </xf>
    <xf numFmtId="164" fontId="3" fillId="0" borderId="10" xfId="40" applyNumberFormat="1" applyFont="1" applyFill="1" applyBorder="1" applyAlignment="1">
      <alignment vertical="center" wrapText="1"/>
    </xf>
    <xf numFmtId="0" fontId="3" fillId="0" borderId="10" xfId="4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center" vertical="center"/>
    </xf>
    <xf numFmtId="164" fontId="3" fillId="0" borderId="10" xfId="0" applyNumberFormat="1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right" vertical="center"/>
    </xf>
    <xf numFmtId="0" fontId="6" fillId="0" borderId="16" xfId="0" applyFont="1" applyFill="1" applyBorder="1" applyAlignment="1">
      <alignment horizontal="right" vertical="center"/>
    </xf>
    <xf numFmtId="0" fontId="6" fillId="0" borderId="17" xfId="0" applyFont="1" applyFill="1" applyBorder="1" applyAlignment="1">
      <alignment horizontal="right" vertical="center"/>
    </xf>
    <xf numFmtId="0" fontId="0" fillId="0" borderId="18" xfId="0" applyBorder="1" applyAlignment="1">
      <alignment horizontal="center" wrapText="1"/>
    </xf>
    <xf numFmtId="164" fontId="3" fillId="0" borderId="11" xfId="0" applyNumberFormat="1" applyFont="1" applyFill="1" applyBorder="1" applyAlignment="1">
      <alignment horizontal="left" vertical="center" wrapText="1"/>
    </xf>
    <xf numFmtId="164" fontId="3" fillId="0" borderId="16" xfId="0" applyNumberFormat="1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4" fontId="40" fillId="0" borderId="10" xfId="0" applyNumberFormat="1" applyFont="1" applyFill="1" applyBorder="1" applyAlignment="1">
      <alignment horizontal="center" vertical="center" wrapText="1"/>
    </xf>
    <xf numFmtId="165" fontId="3" fillId="0" borderId="10" xfId="0" applyNumberFormat="1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right" vertical="center"/>
    </xf>
    <xf numFmtId="0" fontId="10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49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vertical="center" wrapText="1"/>
    </xf>
    <xf numFmtId="49" fontId="3" fillId="0" borderId="10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4" fontId="6" fillId="0" borderId="10" xfId="0" applyNumberFormat="1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44" fillId="0" borderId="10" xfId="0" applyFont="1" applyBorder="1" applyAlignment="1">
      <alignment horizontal="right"/>
    </xf>
    <xf numFmtId="0" fontId="10" fillId="0" borderId="0" xfId="0" applyFont="1" applyAlignment="1">
      <alignment horizontal="right"/>
    </xf>
  </cellXfs>
  <cellStyles count="50">
    <cellStyle name="20% - akcent 1" xfId="1" xr:uid="{00000000-0005-0000-0000-000000000000}"/>
    <cellStyle name="20% - akcent 2" xfId="2" xr:uid="{00000000-0005-0000-0000-000001000000}"/>
    <cellStyle name="20% - akcent 3" xfId="3" xr:uid="{00000000-0005-0000-0000-000002000000}"/>
    <cellStyle name="20% - akcent 4" xfId="4" xr:uid="{00000000-0005-0000-0000-000003000000}"/>
    <cellStyle name="20% - akcent 5" xfId="5" xr:uid="{00000000-0005-0000-0000-000004000000}"/>
    <cellStyle name="20% - akcent 6" xfId="6" xr:uid="{00000000-0005-0000-0000-000005000000}"/>
    <cellStyle name="40% - akcent 1" xfId="7" xr:uid="{00000000-0005-0000-0000-000006000000}"/>
    <cellStyle name="40% - akcent 2" xfId="8" xr:uid="{00000000-0005-0000-0000-000007000000}"/>
    <cellStyle name="40% - akcent 3" xfId="9" xr:uid="{00000000-0005-0000-0000-000008000000}"/>
    <cellStyle name="40% - akcent 4" xfId="10" xr:uid="{00000000-0005-0000-0000-000009000000}"/>
    <cellStyle name="40% - akcent 5" xfId="11" xr:uid="{00000000-0005-0000-0000-00000A000000}"/>
    <cellStyle name="40% - akcent 6" xfId="12" xr:uid="{00000000-0005-0000-0000-00000B000000}"/>
    <cellStyle name="60% - akcent 1" xfId="13" xr:uid="{00000000-0005-0000-0000-00000C000000}"/>
    <cellStyle name="60% - akcent 2" xfId="14" xr:uid="{00000000-0005-0000-0000-00000D000000}"/>
    <cellStyle name="60% - akcent 3" xfId="15" xr:uid="{00000000-0005-0000-0000-00000E000000}"/>
    <cellStyle name="60% - akcent 4" xfId="16" xr:uid="{00000000-0005-0000-0000-00000F000000}"/>
    <cellStyle name="60% - akcent 5" xfId="17" xr:uid="{00000000-0005-0000-0000-000010000000}"/>
    <cellStyle name="60% - akcent 6" xfId="18" xr:uid="{00000000-0005-0000-0000-000011000000}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e" xfId="27" xr:uid="{00000000-0005-0000-0000-00001A000000}"/>
    <cellStyle name="Excel Built-in Normal" xfId="28" xr:uid="{00000000-0005-0000-0000-00001B000000}"/>
    <cellStyle name="Komórka połączona" xfId="29" builtinId="24" customBuiltin="1"/>
    <cellStyle name="Komórka zaznaczona" xfId="30" builtinId="23" customBuiltin="1"/>
    <cellStyle name="Nagłówek 1" xfId="31" builtinId="16" customBuiltin="1"/>
    <cellStyle name="Nagłówek 2" xfId="32" builtinId="17" customBuiltin="1"/>
    <cellStyle name="Nagłówek 3" xfId="33" builtinId="18" customBuiltin="1"/>
    <cellStyle name="Nagłówek 4" xfId="34" builtinId="19" customBuiltin="1"/>
    <cellStyle name="Neutralne" xfId="35" xr:uid="{00000000-0005-0000-0000-000022000000}"/>
    <cellStyle name="Normalny" xfId="0" builtinId="0"/>
    <cellStyle name="Normalny 2" xfId="49" xr:uid="{00000000-0005-0000-0000-000024000000}"/>
    <cellStyle name="Normalny_BITUM" xfId="36" xr:uid="{00000000-0005-0000-0000-000025000000}"/>
    <cellStyle name="Normalny_BITUM_1" xfId="37" xr:uid="{00000000-0005-0000-0000-000026000000}"/>
    <cellStyle name="Normalny_droga nr 650" xfId="38" xr:uid="{00000000-0005-0000-0000-000027000000}"/>
    <cellStyle name="Normalny_Kopia Xl0000000" xfId="39" xr:uid="{00000000-0005-0000-0000-000028000000}"/>
    <cellStyle name="Normalny_KOSTKA" xfId="40" xr:uid="{00000000-0005-0000-0000-000029000000}"/>
    <cellStyle name="Normalny_Netto Morąg" xfId="41" xr:uid="{00000000-0005-0000-0000-00002A000000}"/>
    <cellStyle name="Obliczenia" xfId="42" builtinId="22" customBuiltin="1"/>
    <cellStyle name="Suma" xfId="43" builtinId="25" customBuiltin="1"/>
    <cellStyle name="Tekst objaśnienia" xfId="44" builtinId="53" customBuiltin="1"/>
    <cellStyle name="Tekst ostrzeżenia" xfId="45" builtinId="11" customBuiltin="1"/>
    <cellStyle name="Tytuł" xfId="46" builtinId="15" customBuiltin="1"/>
    <cellStyle name="Uwaga" xfId="47" builtinId="10" customBuiltin="1"/>
    <cellStyle name="Złe" xfId="48" xr:uid="{00000000-0005-0000-0000-00003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6"/>
  <sheetViews>
    <sheetView workbookViewId="0">
      <selection activeCell="AA26" sqref="AA26"/>
    </sheetView>
  </sheetViews>
  <sheetFormatPr defaultColWidth="8.85546875" defaultRowHeight="15"/>
  <cols>
    <col min="1" max="48" width="2.85546875" style="21" customWidth="1"/>
    <col min="49" max="16384" width="8.85546875" style="21"/>
  </cols>
  <sheetData>
    <row r="1" spans="1:48">
      <c r="A1" s="103" t="s">
        <v>81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  <c r="AM1" s="103"/>
      <c r="AN1" s="103"/>
      <c r="AO1" s="103"/>
      <c r="AP1" s="103"/>
      <c r="AQ1" s="103"/>
      <c r="AR1" s="103"/>
      <c r="AS1" s="103"/>
      <c r="AT1" s="103"/>
      <c r="AU1" s="103"/>
      <c r="AV1" s="103"/>
    </row>
    <row r="2" spans="1:48">
      <c r="A2" s="104" t="s">
        <v>19</v>
      </c>
      <c r="B2" s="104"/>
      <c r="C2" s="104" t="s">
        <v>82</v>
      </c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 t="s">
        <v>83</v>
      </c>
      <c r="V2" s="104"/>
      <c r="W2" s="104"/>
      <c r="X2" s="104"/>
      <c r="Y2" s="104"/>
      <c r="Z2" s="104"/>
      <c r="AA2" s="104"/>
      <c r="AB2" s="104"/>
      <c r="AC2" s="104"/>
      <c r="AD2" s="104"/>
      <c r="AE2" s="105" t="s">
        <v>84</v>
      </c>
      <c r="AF2" s="105"/>
      <c r="AG2" s="105"/>
      <c r="AH2" s="105"/>
      <c r="AI2" s="105"/>
      <c r="AJ2" s="105"/>
      <c r="AK2" s="105"/>
      <c r="AL2" s="105"/>
      <c r="AM2" s="105"/>
      <c r="AN2" s="105"/>
      <c r="AO2" s="105"/>
      <c r="AP2" s="105" t="s">
        <v>85</v>
      </c>
      <c r="AQ2" s="105"/>
      <c r="AR2" s="105"/>
      <c r="AS2" s="105"/>
      <c r="AT2" s="105"/>
      <c r="AU2" s="105"/>
      <c r="AV2" s="105"/>
    </row>
    <row r="3" spans="1:48">
      <c r="A3" s="107">
        <v>1</v>
      </c>
      <c r="B3" s="107"/>
      <c r="C3" s="108" t="s">
        <v>86</v>
      </c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9">
        <v>984520.92</v>
      </c>
      <c r="V3" s="109"/>
      <c r="W3" s="109"/>
      <c r="X3" s="109"/>
      <c r="Y3" s="109"/>
      <c r="Z3" s="109"/>
      <c r="AA3" s="109"/>
      <c r="AB3" s="109"/>
      <c r="AC3" s="109"/>
      <c r="AD3" s="109"/>
      <c r="AE3" s="109">
        <v>0</v>
      </c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6" t="s">
        <v>87</v>
      </c>
      <c r="AQ3" s="106"/>
      <c r="AR3" s="106"/>
      <c r="AS3" s="106"/>
      <c r="AT3" s="106"/>
      <c r="AU3" s="106"/>
      <c r="AV3" s="106"/>
    </row>
    <row r="4" spans="1:48">
      <c r="A4" s="110">
        <v>2</v>
      </c>
      <c r="B4" s="111"/>
      <c r="C4" s="112" t="s">
        <v>88</v>
      </c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1"/>
      <c r="U4" s="114">
        <v>0</v>
      </c>
      <c r="V4" s="115"/>
      <c r="W4" s="115"/>
      <c r="X4" s="115"/>
      <c r="Y4" s="115"/>
      <c r="Z4" s="115"/>
      <c r="AA4" s="115"/>
      <c r="AB4" s="115"/>
      <c r="AC4" s="115"/>
      <c r="AD4" s="116"/>
      <c r="AE4" s="114">
        <v>7804.47</v>
      </c>
      <c r="AF4" s="115"/>
      <c r="AG4" s="115"/>
      <c r="AH4" s="115"/>
      <c r="AI4" s="115"/>
      <c r="AJ4" s="115"/>
      <c r="AK4" s="115"/>
      <c r="AL4" s="115"/>
      <c r="AM4" s="115"/>
      <c r="AN4" s="115"/>
      <c r="AO4" s="116"/>
      <c r="AP4" s="106" t="s">
        <v>89</v>
      </c>
      <c r="AQ4" s="106"/>
      <c r="AR4" s="106"/>
      <c r="AS4" s="106"/>
      <c r="AT4" s="106"/>
      <c r="AU4" s="106"/>
      <c r="AV4" s="106"/>
    </row>
    <row r="5" spans="1:48">
      <c r="A5" s="110">
        <v>3</v>
      </c>
      <c r="B5" s="111"/>
      <c r="C5" s="112" t="s">
        <v>90</v>
      </c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1"/>
      <c r="U5" s="114">
        <v>0</v>
      </c>
      <c r="V5" s="115"/>
      <c r="W5" s="115"/>
      <c r="X5" s="115"/>
      <c r="Y5" s="115"/>
      <c r="Z5" s="115"/>
      <c r="AA5" s="115"/>
      <c r="AB5" s="115"/>
      <c r="AC5" s="115"/>
      <c r="AD5" s="116"/>
      <c r="AE5" s="114">
        <v>39392.44</v>
      </c>
      <c r="AF5" s="115"/>
      <c r="AG5" s="115"/>
      <c r="AH5" s="115"/>
      <c r="AI5" s="115"/>
      <c r="AJ5" s="115"/>
      <c r="AK5" s="115"/>
      <c r="AL5" s="115"/>
      <c r="AM5" s="115"/>
      <c r="AN5" s="115"/>
      <c r="AO5" s="116"/>
      <c r="AP5" s="117" t="s">
        <v>89</v>
      </c>
      <c r="AQ5" s="118"/>
      <c r="AR5" s="118"/>
      <c r="AS5" s="118"/>
      <c r="AT5" s="118"/>
      <c r="AU5" s="118"/>
      <c r="AV5" s="119"/>
    </row>
    <row r="6" spans="1:48">
      <c r="A6" s="110">
        <v>4</v>
      </c>
      <c r="B6" s="111"/>
      <c r="C6" s="112" t="s">
        <v>91</v>
      </c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1"/>
      <c r="U6" s="114">
        <v>657107.44999999995</v>
      </c>
      <c r="V6" s="115"/>
      <c r="W6" s="115"/>
      <c r="X6" s="115"/>
      <c r="Y6" s="115"/>
      <c r="Z6" s="115"/>
      <c r="AA6" s="115"/>
      <c r="AB6" s="115"/>
      <c r="AC6" s="115"/>
      <c r="AD6" s="116"/>
      <c r="AE6" s="114">
        <v>0</v>
      </c>
      <c r="AF6" s="115"/>
      <c r="AG6" s="115"/>
      <c r="AH6" s="115"/>
      <c r="AI6" s="115"/>
      <c r="AJ6" s="115"/>
      <c r="AK6" s="115"/>
      <c r="AL6" s="115"/>
      <c r="AM6" s="115"/>
      <c r="AN6" s="115"/>
      <c r="AO6" s="116"/>
      <c r="AP6" s="117" t="s">
        <v>89</v>
      </c>
      <c r="AQ6" s="118"/>
      <c r="AR6" s="118"/>
      <c r="AS6" s="118"/>
      <c r="AT6" s="118"/>
      <c r="AU6" s="118"/>
      <c r="AV6" s="119"/>
    </row>
    <row r="7" spans="1:48">
      <c r="A7" s="110">
        <v>5</v>
      </c>
      <c r="B7" s="111"/>
      <c r="C7" s="112" t="s">
        <v>92</v>
      </c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1"/>
      <c r="U7" s="114">
        <v>115459.02</v>
      </c>
      <c r="V7" s="115"/>
      <c r="W7" s="115"/>
      <c r="X7" s="115"/>
      <c r="Y7" s="115"/>
      <c r="Z7" s="115"/>
      <c r="AA7" s="115"/>
      <c r="AB7" s="115"/>
      <c r="AC7" s="115"/>
      <c r="AD7" s="116"/>
      <c r="AE7" s="114">
        <v>0</v>
      </c>
      <c r="AF7" s="115"/>
      <c r="AG7" s="115"/>
      <c r="AH7" s="115"/>
      <c r="AI7" s="115"/>
      <c r="AJ7" s="115"/>
      <c r="AK7" s="115"/>
      <c r="AL7" s="115"/>
      <c r="AM7" s="115"/>
      <c r="AN7" s="115"/>
      <c r="AO7" s="116"/>
      <c r="AP7" s="117" t="s">
        <v>93</v>
      </c>
      <c r="AQ7" s="118"/>
      <c r="AR7" s="118"/>
      <c r="AS7" s="118"/>
      <c r="AT7" s="118"/>
      <c r="AU7" s="118"/>
      <c r="AV7" s="119"/>
    </row>
    <row r="8" spans="1:48" s="22" customFormat="1">
      <c r="A8" s="121">
        <v>6</v>
      </c>
      <c r="B8" s="121"/>
      <c r="C8" s="122" t="s">
        <v>94</v>
      </c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3">
        <v>920354.02</v>
      </c>
      <c r="V8" s="123"/>
      <c r="W8" s="123"/>
      <c r="X8" s="123"/>
      <c r="Y8" s="123"/>
      <c r="Z8" s="123"/>
      <c r="AA8" s="123"/>
      <c r="AB8" s="123"/>
      <c r="AC8" s="123"/>
      <c r="AD8" s="123"/>
      <c r="AE8" s="123">
        <v>0</v>
      </c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0" t="s">
        <v>95</v>
      </c>
      <c r="AQ8" s="120"/>
      <c r="AR8" s="120"/>
      <c r="AS8" s="120"/>
      <c r="AT8" s="120"/>
      <c r="AU8" s="120"/>
      <c r="AV8" s="120"/>
    </row>
    <row r="9" spans="1:48" s="22" customFormat="1">
      <c r="A9" s="121">
        <v>7</v>
      </c>
      <c r="B9" s="121"/>
      <c r="C9" s="122" t="s">
        <v>96</v>
      </c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3">
        <v>0</v>
      </c>
      <c r="V9" s="123"/>
      <c r="W9" s="123"/>
      <c r="X9" s="123"/>
      <c r="Y9" s="123"/>
      <c r="Z9" s="123"/>
      <c r="AA9" s="123"/>
      <c r="AB9" s="123"/>
      <c r="AC9" s="123"/>
      <c r="AD9" s="123"/>
      <c r="AE9" s="123">
        <v>28540.06</v>
      </c>
      <c r="AF9" s="123"/>
      <c r="AG9" s="123"/>
      <c r="AH9" s="123"/>
      <c r="AI9" s="123"/>
      <c r="AJ9" s="123"/>
      <c r="AK9" s="123"/>
      <c r="AL9" s="123"/>
      <c r="AM9" s="123"/>
      <c r="AN9" s="123"/>
      <c r="AO9" s="123"/>
      <c r="AP9" s="120" t="s">
        <v>95</v>
      </c>
      <c r="AQ9" s="120"/>
      <c r="AR9" s="120"/>
      <c r="AS9" s="120"/>
      <c r="AT9" s="120"/>
      <c r="AU9" s="120"/>
      <c r="AV9" s="120"/>
    </row>
    <row r="10" spans="1:48" s="22" customFormat="1">
      <c r="A10" s="124">
        <v>8</v>
      </c>
      <c r="B10" s="124"/>
      <c r="C10" s="122" t="s">
        <v>97</v>
      </c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122"/>
      <c r="P10" s="122"/>
      <c r="Q10" s="122"/>
      <c r="R10" s="122"/>
      <c r="S10" s="122"/>
      <c r="T10" s="122"/>
      <c r="U10" s="123">
        <v>0</v>
      </c>
      <c r="V10" s="123"/>
      <c r="W10" s="123"/>
      <c r="X10" s="123"/>
      <c r="Y10" s="123"/>
      <c r="Z10" s="123"/>
      <c r="AA10" s="123"/>
      <c r="AB10" s="123"/>
      <c r="AC10" s="123"/>
      <c r="AD10" s="123"/>
      <c r="AE10" s="123">
        <v>21108.57</v>
      </c>
      <c r="AF10" s="123"/>
      <c r="AG10" s="123"/>
      <c r="AH10" s="123"/>
      <c r="AI10" s="123"/>
      <c r="AJ10" s="123"/>
      <c r="AK10" s="123"/>
      <c r="AL10" s="123"/>
      <c r="AM10" s="123"/>
      <c r="AN10" s="123"/>
      <c r="AO10" s="123"/>
      <c r="AP10" s="120" t="s">
        <v>95</v>
      </c>
      <c r="AQ10" s="120"/>
      <c r="AR10" s="120"/>
      <c r="AS10" s="120"/>
      <c r="AT10" s="120"/>
      <c r="AU10" s="120"/>
      <c r="AV10" s="120"/>
    </row>
    <row r="11" spans="1:48" s="22" customFormat="1">
      <c r="A11" s="124">
        <v>9</v>
      </c>
      <c r="B11" s="124"/>
      <c r="C11" s="122" t="s">
        <v>98</v>
      </c>
      <c r="D11" s="122"/>
      <c r="E11" s="122"/>
      <c r="F11" s="122"/>
      <c r="G11" s="122"/>
      <c r="H11" s="122"/>
      <c r="I11" s="122"/>
      <c r="J11" s="122"/>
      <c r="K11" s="122"/>
      <c r="L11" s="122"/>
      <c r="M11" s="122"/>
      <c r="N11" s="122"/>
      <c r="O11" s="122"/>
      <c r="P11" s="122"/>
      <c r="Q11" s="122"/>
      <c r="R11" s="122"/>
      <c r="S11" s="122"/>
      <c r="T11" s="122"/>
      <c r="U11" s="123">
        <v>662810.05000000005</v>
      </c>
      <c r="V11" s="123"/>
      <c r="W11" s="123"/>
      <c r="X11" s="123"/>
      <c r="Y11" s="123"/>
      <c r="Z11" s="123"/>
      <c r="AA11" s="123"/>
      <c r="AB11" s="123"/>
      <c r="AC11" s="123"/>
      <c r="AD11" s="123"/>
      <c r="AE11" s="123">
        <v>0</v>
      </c>
      <c r="AF11" s="123"/>
      <c r="AG11" s="123"/>
      <c r="AH11" s="123"/>
      <c r="AI11" s="123"/>
      <c r="AJ11" s="123"/>
      <c r="AK11" s="123"/>
      <c r="AL11" s="123"/>
      <c r="AM11" s="123"/>
      <c r="AN11" s="123"/>
      <c r="AO11" s="123"/>
      <c r="AP11" s="120" t="s">
        <v>99</v>
      </c>
      <c r="AQ11" s="120"/>
      <c r="AR11" s="120"/>
      <c r="AS11" s="120"/>
      <c r="AT11" s="120"/>
      <c r="AU11" s="120"/>
      <c r="AV11" s="120"/>
    </row>
    <row r="12" spans="1:48" s="22" customFormat="1">
      <c r="A12" s="124">
        <v>10</v>
      </c>
      <c r="B12" s="124"/>
      <c r="C12" s="122" t="s">
        <v>100</v>
      </c>
      <c r="D12" s="122"/>
      <c r="E12" s="122"/>
      <c r="F12" s="122"/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23">
        <v>94670.86</v>
      </c>
      <c r="V12" s="123"/>
      <c r="W12" s="123"/>
      <c r="X12" s="123"/>
      <c r="Y12" s="123"/>
      <c r="Z12" s="123"/>
      <c r="AA12" s="123"/>
      <c r="AB12" s="123"/>
      <c r="AC12" s="123"/>
      <c r="AD12" s="123"/>
      <c r="AE12" s="123">
        <v>0</v>
      </c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0" t="s">
        <v>99</v>
      </c>
      <c r="AQ12" s="120"/>
      <c r="AR12" s="120"/>
      <c r="AS12" s="120"/>
      <c r="AT12" s="120"/>
      <c r="AU12" s="120"/>
      <c r="AV12" s="120"/>
    </row>
    <row r="13" spans="1:48" s="23" customFormat="1">
      <c r="A13" s="126">
        <v>11</v>
      </c>
      <c r="B13" s="126"/>
      <c r="C13" s="127" t="s">
        <v>101</v>
      </c>
      <c r="D13" s="127"/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  <c r="R13" s="127"/>
      <c r="S13" s="127"/>
      <c r="T13" s="127"/>
      <c r="U13" s="128">
        <v>1047274.16</v>
      </c>
      <c r="V13" s="128"/>
      <c r="W13" s="128"/>
      <c r="X13" s="128"/>
      <c r="Y13" s="128"/>
      <c r="Z13" s="128"/>
      <c r="AA13" s="128"/>
      <c r="AB13" s="128"/>
      <c r="AC13" s="128"/>
      <c r="AD13" s="128"/>
      <c r="AE13" s="128">
        <v>0</v>
      </c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5" t="s">
        <v>102</v>
      </c>
      <c r="AQ13" s="125"/>
      <c r="AR13" s="125"/>
      <c r="AS13" s="125"/>
      <c r="AT13" s="125"/>
      <c r="AU13" s="125"/>
      <c r="AV13" s="125"/>
    </row>
    <row r="14" spans="1:48" s="23" customFormat="1">
      <c r="A14" s="126">
        <v>12</v>
      </c>
      <c r="B14" s="126"/>
      <c r="C14" s="129" t="s">
        <v>103</v>
      </c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1"/>
      <c r="U14" s="128">
        <v>0</v>
      </c>
      <c r="V14" s="128"/>
      <c r="W14" s="128"/>
      <c r="X14" s="128"/>
      <c r="Y14" s="128"/>
      <c r="Z14" s="128"/>
      <c r="AA14" s="128"/>
      <c r="AB14" s="128"/>
      <c r="AC14" s="128"/>
      <c r="AD14" s="128"/>
      <c r="AE14" s="128">
        <v>6604.65</v>
      </c>
      <c r="AF14" s="128"/>
      <c r="AG14" s="128"/>
      <c r="AH14" s="128"/>
      <c r="AI14" s="128"/>
      <c r="AJ14" s="128"/>
      <c r="AK14" s="128"/>
      <c r="AL14" s="128"/>
      <c r="AM14" s="128"/>
      <c r="AN14" s="128"/>
      <c r="AO14" s="128"/>
      <c r="AP14" s="125" t="s">
        <v>102</v>
      </c>
      <c r="AQ14" s="125"/>
      <c r="AR14" s="125"/>
      <c r="AS14" s="125"/>
      <c r="AT14" s="125"/>
      <c r="AU14" s="125"/>
      <c r="AV14" s="125"/>
    </row>
    <row r="15" spans="1:48" s="23" customFormat="1">
      <c r="A15" s="126">
        <v>13</v>
      </c>
      <c r="B15" s="126"/>
      <c r="C15" s="129" t="s">
        <v>104</v>
      </c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1"/>
      <c r="U15" s="128">
        <v>0</v>
      </c>
      <c r="V15" s="128"/>
      <c r="W15" s="128"/>
      <c r="X15" s="128"/>
      <c r="Y15" s="128"/>
      <c r="Z15" s="128"/>
      <c r="AA15" s="128"/>
      <c r="AB15" s="128"/>
      <c r="AC15" s="128"/>
      <c r="AD15" s="128"/>
      <c r="AE15" s="128">
        <v>20193.13</v>
      </c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5" t="s">
        <v>105</v>
      </c>
      <c r="AQ15" s="125"/>
      <c r="AR15" s="125"/>
      <c r="AS15" s="125"/>
      <c r="AT15" s="125"/>
      <c r="AU15" s="125"/>
      <c r="AV15" s="125"/>
    </row>
    <row r="16" spans="1:48" s="23" customFormat="1">
      <c r="A16" s="126">
        <v>14</v>
      </c>
      <c r="B16" s="126"/>
      <c r="C16" s="129" t="s">
        <v>106</v>
      </c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1"/>
      <c r="U16" s="128">
        <v>1369463.31</v>
      </c>
      <c r="V16" s="128"/>
      <c r="W16" s="128"/>
      <c r="X16" s="128"/>
      <c r="Y16" s="128"/>
      <c r="Z16" s="128"/>
      <c r="AA16" s="128"/>
      <c r="AB16" s="128"/>
      <c r="AC16" s="128"/>
      <c r="AD16" s="128"/>
      <c r="AE16" s="128">
        <v>0</v>
      </c>
      <c r="AF16" s="128"/>
      <c r="AG16" s="128"/>
      <c r="AH16" s="128"/>
      <c r="AI16" s="128"/>
      <c r="AJ16" s="128"/>
      <c r="AK16" s="128"/>
      <c r="AL16" s="128"/>
      <c r="AM16" s="128"/>
      <c r="AN16" s="128"/>
      <c r="AO16" s="128"/>
      <c r="AP16" s="125" t="s">
        <v>107</v>
      </c>
      <c r="AQ16" s="125"/>
      <c r="AR16" s="125"/>
      <c r="AS16" s="125"/>
      <c r="AT16" s="125"/>
      <c r="AU16" s="125"/>
      <c r="AV16" s="125"/>
    </row>
    <row r="17" spans="1:48" s="23" customFormat="1">
      <c r="A17" s="135">
        <v>15</v>
      </c>
      <c r="B17" s="131"/>
      <c r="C17" s="129" t="s">
        <v>108</v>
      </c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1"/>
      <c r="U17" s="136">
        <v>123340.21</v>
      </c>
      <c r="V17" s="137"/>
      <c r="W17" s="137"/>
      <c r="X17" s="137"/>
      <c r="Y17" s="137"/>
      <c r="Z17" s="137"/>
      <c r="AA17" s="137"/>
      <c r="AB17" s="137"/>
      <c r="AC17" s="137"/>
      <c r="AD17" s="138"/>
      <c r="AE17" s="136">
        <v>0</v>
      </c>
      <c r="AF17" s="137"/>
      <c r="AG17" s="137"/>
      <c r="AH17" s="137"/>
      <c r="AI17" s="137"/>
      <c r="AJ17" s="137"/>
      <c r="AK17" s="137"/>
      <c r="AL17" s="137"/>
      <c r="AM17" s="137"/>
      <c r="AN17" s="137"/>
      <c r="AO17" s="138"/>
      <c r="AP17" s="132" t="s">
        <v>109</v>
      </c>
      <c r="AQ17" s="133"/>
      <c r="AR17" s="133"/>
      <c r="AS17" s="133"/>
      <c r="AT17" s="133"/>
      <c r="AU17" s="133"/>
      <c r="AV17" s="134"/>
    </row>
    <row r="18" spans="1:48" s="23" customFormat="1">
      <c r="A18" s="126">
        <v>16</v>
      </c>
      <c r="B18" s="126"/>
      <c r="C18" s="129" t="s">
        <v>110</v>
      </c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1"/>
      <c r="U18" s="128">
        <v>0</v>
      </c>
      <c r="V18" s="128"/>
      <c r="W18" s="128"/>
      <c r="X18" s="128"/>
      <c r="Y18" s="128"/>
      <c r="Z18" s="128"/>
      <c r="AA18" s="128"/>
      <c r="AB18" s="128"/>
      <c r="AC18" s="128"/>
      <c r="AD18" s="128"/>
      <c r="AE18" s="128">
        <v>119500</v>
      </c>
      <c r="AF18" s="128"/>
      <c r="AG18" s="128"/>
      <c r="AH18" s="128"/>
      <c r="AI18" s="128"/>
      <c r="AJ18" s="128"/>
      <c r="AK18" s="128"/>
      <c r="AL18" s="128"/>
      <c r="AM18" s="128"/>
      <c r="AN18" s="128"/>
      <c r="AO18" s="128"/>
      <c r="AP18" s="125" t="s">
        <v>109</v>
      </c>
      <c r="AQ18" s="125"/>
      <c r="AR18" s="125"/>
      <c r="AS18" s="125"/>
      <c r="AT18" s="125"/>
      <c r="AU18" s="125"/>
      <c r="AV18" s="125"/>
    </row>
    <row r="19" spans="1:48">
      <c r="A19" s="141" t="s">
        <v>111</v>
      </c>
      <c r="B19" s="141"/>
      <c r="C19" s="141"/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0">
        <f>SUM(U3:AD18)</f>
        <v>5974999.9999999991</v>
      </c>
      <c r="V19" s="140"/>
      <c r="W19" s="140"/>
      <c r="X19" s="140"/>
      <c r="Y19" s="140"/>
      <c r="Z19" s="140"/>
      <c r="AA19" s="140"/>
      <c r="AB19" s="140"/>
      <c r="AC19" s="140"/>
      <c r="AD19" s="140"/>
      <c r="AE19" s="140">
        <f>SUM(AE3:AO18)</f>
        <v>243143.32</v>
      </c>
      <c r="AF19" s="140"/>
      <c r="AG19" s="140"/>
      <c r="AH19" s="140"/>
      <c r="AI19" s="140"/>
      <c r="AJ19" s="140"/>
      <c r="AK19" s="140"/>
      <c r="AL19" s="140"/>
      <c r="AM19" s="140"/>
      <c r="AN19" s="140"/>
      <c r="AO19" s="140"/>
      <c r="AP19" s="139" t="s">
        <v>112</v>
      </c>
      <c r="AQ19" s="139"/>
      <c r="AR19" s="139"/>
      <c r="AS19" s="140">
        <f>SUM(U19,AE19)</f>
        <v>6218143.3199999994</v>
      </c>
      <c r="AT19" s="140"/>
      <c r="AU19" s="140"/>
      <c r="AV19" s="140"/>
    </row>
    <row r="26" spans="1:48" hidden="1"/>
  </sheetData>
  <mergeCells count="92">
    <mergeCell ref="AP19:AR19"/>
    <mergeCell ref="AS19:AV19"/>
    <mergeCell ref="A19:C19"/>
    <mergeCell ref="D19:T19"/>
    <mergeCell ref="U19:AD19"/>
    <mergeCell ref="AE19:AO19"/>
    <mergeCell ref="AP17:AV17"/>
    <mergeCell ref="A18:B18"/>
    <mergeCell ref="C18:T18"/>
    <mergeCell ref="U18:AD18"/>
    <mergeCell ref="AE18:AO18"/>
    <mergeCell ref="A17:B17"/>
    <mergeCell ref="C17:T17"/>
    <mergeCell ref="U17:AD17"/>
    <mergeCell ref="AE17:AO17"/>
    <mergeCell ref="AP18:AV18"/>
    <mergeCell ref="AP16:AV16"/>
    <mergeCell ref="A15:B15"/>
    <mergeCell ref="C15:T15"/>
    <mergeCell ref="U15:AD15"/>
    <mergeCell ref="AE15:AO15"/>
    <mergeCell ref="AP15:AV15"/>
    <mergeCell ref="A16:B16"/>
    <mergeCell ref="C16:T16"/>
    <mergeCell ref="U16:AD16"/>
    <mergeCell ref="AE16:AO16"/>
    <mergeCell ref="AP14:AV14"/>
    <mergeCell ref="A13:B13"/>
    <mergeCell ref="C13:T13"/>
    <mergeCell ref="U13:AD13"/>
    <mergeCell ref="AE13:AO13"/>
    <mergeCell ref="AP13:AV13"/>
    <mergeCell ref="A14:B14"/>
    <mergeCell ref="C14:T14"/>
    <mergeCell ref="U14:AD14"/>
    <mergeCell ref="AE14:AO14"/>
    <mergeCell ref="AP12:AV12"/>
    <mergeCell ref="A11:B11"/>
    <mergeCell ref="C11:T11"/>
    <mergeCell ref="U11:AD11"/>
    <mergeCell ref="AE11:AO11"/>
    <mergeCell ref="AP11:AV11"/>
    <mergeCell ref="A12:B12"/>
    <mergeCell ref="C12:T12"/>
    <mergeCell ref="U12:AD12"/>
    <mergeCell ref="AE12:AO12"/>
    <mergeCell ref="AP10:AV10"/>
    <mergeCell ref="A9:B9"/>
    <mergeCell ref="C9:T9"/>
    <mergeCell ref="U9:AD9"/>
    <mergeCell ref="AE9:AO9"/>
    <mergeCell ref="AP9:AV9"/>
    <mergeCell ref="A10:B10"/>
    <mergeCell ref="C10:T10"/>
    <mergeCell ref="U10:AD10"/>
    <mergeCell ref="AE10:AO10"/>
    <mergeCell ref="AP8:AV8"/>
    <mergeCell ref="A7:B7"/>
    <mergeCell ref="C7:T7"/>
    <mergeCell ref="U7:AD7"/>
    <mergeCell ref="AE7:AO7"/>
    <mergeCell ref="AP7:AV7"/>
    <mergeCell ref="A8:B8"/>
    <mergeCell ref="C8:T8"/>
    <mergeCell ref="U8:AD8"/>
    <mergeCell ref="AE8:AO8"/>
    <mergeCell ref="AP6:AV6"/>
    <mergeCell ref="A5:B5"/>
    <mergeCell ref="C5:T5"/>
    <mergeCell ref="U5:AD5"/>
    <mergeCell ref="AE5:AO5"/>
    <mergeCell ref="AP5:AV5"/>
    <mergeCell ref="A6:B6"/>
    <mergeCell ref="C6:T6"/>
    <mergeCell ref="U6:AD6"/>
    <mergeCell ref="AE6:AO6"/>
    <mergeCell ref="AP4:AV4"/>
    <mergeCell ref="A3:B3"/>
    <mergeCell ref="C3:T3"/>
    <mergeCell ref="U3:AD3"/>
    <mergeCell ref="AE3:AO3"/>
    <mergeCell ref="AP3:AV3"/>
    <mergeCell ref="A4:B4"/>
    <mergeCell ref="C4:T4"/>
    <mergeCell ref="U4:AD4"/>
    <mergeCell ref="AE4:AO4"/>
    <mergeCell ref="A1:AV1"/>
    <mergeCell ref="A2:B2"/>
    <mergeCell ref="C2:T2"/>
    <mergeCell ref="U2:AD2"/>
    <mergeCell ref="AE2:AO2"/>
    <mergeCell ref="AP2:AV2"/>
  </mergeCells>
  <phoneticPr fontId="3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3"/>
  <sheetViews>
    <sheetView topLeftCell="A11" workbookViewId="0">
      <selection activeCell="G39" sqref="G39"/>
    </sheetView>
  </sheetViews>
  <sheetFormatPr defaultColWidth="8.85546875" defaultRowHeight="12.75"/>
  <cols>
    <col min="1" max="6" width="8.85546875" style="27" customWidth="1"/>
    <col min="7" max="9" width="11.5703125" style="27" bestFit="1" customWidth="1"/>
    <col min="10" max="10" width="5.28515625" style="27" bestFit="1" customWidth="1"/>
    <col min="11" max="16384" width="8.85546875" style="27"/>
  </cols>
  <sheetData>
    <row r="1" spans="1:10" ht="13.7" customHeight="1">
      <c r="A1" s="147" t="s">
        <v>3</v>
      </c>
      <c r="B1" s="147"/>
      <c r="C1" s="147"/>
      <c r="D1" s="147"/>
      <c r="E1" s="147"/>
      <c r="F1" s="147"/>
      <c r="G1" s="147"/>
      <c r="H1" s="25"/>
      <c r="I1" s="25"/>
      <c r="J1" s="26"/>
    </row>
    <row r="2" spans="1:10" ht="13.7" customHeight="1">
      <c r="A2" s="147" t="s">
        <v>6</v>
      </c>
      <c r="B2" s="147"/>
      <c r="C2" s="147"/>
      <c r="D2" s="147"/>
      <c r="E2" s="147"/>
      <c r="F2" s="147"/>
      <c r="G2" s="147"/>
      <c r="H2" s="28" t="s">
        <v>113</v>
      </c>
      <c r="I2" s="28" t="s">
        <v>114</v>
      </c>
      <c r="J2" s="29" t="s">
        <v>115</v>
      </c>
    </row>
    <row r="3" spans="1:10">
      <c r="A3" s="24" t="s">
        <v>32</v>
      </c>
      <c r="B3" s="149" t="s">
        <v>4</v>
      </c>
      <c r="C3" s="149"/>
      <c r="D3" s="149"/>
      <c r="E3" s="149"/>
      <c r="F3" s="149"/>
      <c r="G3" s="30">
        <v>1047274.16</v>
      </c>
      <c r="H3" s="31">
        <f>ROUND(G3/1.23,2)</f>
        <v>851442.41</v>
      </c>
      <c r="I3" s="28">
        <f t="shared" ref="I3:I8" si="0">ROUND(H3*1.23,2)</f>
        <v>1047274.16</v>
      </c>
      <c r="J3" s="32">
        <f t="shared" ref="J3:J8" si="1">G3-I3</f>
        <v>0</v>
      </c>
    </row>
    <row r="4" spans="1:10">
      <c r="A4" s="24" t="s">
        <v>35</v>
      </c>
      <c r="B4" s="149" t="s">
        <v>13</v>
      </c>
      <c r="C4" s="149"/>
      <c r="D4" s="149"/>
      <c r="E4" s="149"/>
      <c r="F4" s="149"/>
      <c r="G4" s="30">
        <v>6604.65</v>
      </c>
      <c r="H4" s="31">
        <f>ROUND(G4/1.23,2)</f>
        <v>5369.63</v>
      </c>
      <c r="I4" s="28">
        <f t="shared" si="0"/>
        <v>6604.64</v>
      </c>
      <c r="J4" s="32">
        <f t="shared" si="1"/>
        <v>9.999999999308784E-3</v>
      </c>
    </row>
    <row r="5" spans="1:10">
      <c r="A5" s="24" t="s">
        <v>36</v>
      </c>
      <c r="B5" s="148" t="s">
        <v>14</v>
      </c>
      <c r="C5" s="148"/>
      <c r="D5" s="148"/>
      <c r="E5" s="148"/>
      <c r="F5" s="148"/>
      <c r="G5" s="30">
        <v>20193.13</v>
      </c>
      <c r="H5" s="31">
        <f>ROUND(G5/1.23,2)</f>
        <v>16417.18</v>
      </c>
      <c r="I5" s="28">
        <f t="shared" si="0"/>
        <v>20193.13</v>
      </c>
      <c r="J5" s="32">
        <f t="shared" si="1"/>
        <v>0</v>
      </c>
    </row>
    <row r="6" spans="1:10">
      <c r="A6" s="24" t="s">
        <v>37</v>
      </c>
      <c r="B6" s="149" t="s">
        <v>12</v>
      </c>
      <c r="C6" s="149"/>
      <c r="D6" s="149"/>
      <c r="E6" s="149"/>
      <c r="F6" s="149"/>
      <c r="G6" s="30">
        <v>1369463.31</v>
      </c>
      <c r="H6" s="31">
        <f>ROUND(G6/1.23,2)</f>
        <v>1113384.8</v>
      </c>
      <c r="I6" s="28">
        <f t="shared" si="0"/>
        <v>1369463.3</v>
      </c>
      <c r="J6" s="32">
        <f t="shared" si="1"/>
        <v>1.0000000009313226E-2</v>
      </c>
    </row>
    <row r="7" spans="1:10">
      <c r="A7" s="24" t="s">
        <v>66</v>
      </c>
      <c r="B7" s="143" t="s">
        <v>5</v>
      </c>
      <c r="C7" s="143"/>
      <c r="D7" s="143"/>
      <c r="E7" s="143"/>
      <c r="F7" s="143"/>
      <c r="G7" s="33">
        <v>123340.21</v>
      </c>
      <c r="H7" s="31">
        <f>ROUND(G7/1.23,2)</f>
        <v>100276.59</v>
      </c>
      <c r="I7" s="28">
        <f t="shared" si="0"/>
        <v>123340.21</v>
      </c>
      <c r="J7" s="32">
        <f t="shared" si="1"/>
        <v>0</v>
      </c>
    </row>
    <row r="8" spans="1:10">
      <c r="A8" s="144" t="s">
        <v>17</v>
      </c>
      <c r="B8" s="145"/>
      <c r="C8" s="145"/>
      <c r="D8" s="145"/>
      <c r="E8" s="145"/>
      <c r="F8" s="146"/>
      <c r="G8" s="30">
        <f>SUM(G3:G7)</f>
        <v>2566875.46</v>
      </c>
      <c r="H8" s="31">
        <f>SUM(H3:H7)</f>
        <v>2086890.61</v>
      </c>
      <c r="I8" s="28">
        <f t="shared" si="0"/>
        <v>2566875.4500000002</v>
      </c>
      <c r="J8" s="32">
        <f t="shared" si="1"/>
        <v>9.9999997764825821E-3</v>
      </c>
    </row>
    <row r="9" spans="1:10">
      <c r="A9" s="34"/>
      <c r="B9" s="34"/>
      <c r="C9" s="34"/>
      <c r="D9" s="34"/>
      <c r="E9" s="34"/>
      <c r="F9" s="34"/>
      <c r="G9" s="34"/>
      <c r="H9" s="25"/>
      <c r="I9" s="25"/>
      <c r="J9" s="26"/>
    </row>
    <row r="10" spans="1:10">
      <c r="A10" s="147" t="s">
        <v>3</v>
      </c>
      <c r="B10" s="147"/>
      <c r="C10" s="147"/>
      <c r="D10" s="147"/>
      <c r="E10" s="147"/>
      <c r="F10" s="147"/>
      <c r="G10" s="147"/>
      <c r="H10" s="25"/>
      <c r="I10" s="25"/>
      <c r="J10" s="26"/>
    </row>
    <row r="11" spans="1:10">
      <c r="A11" s="147" t="s">
        <v>7</v>
      </c>
      <c r="B11" s="147"/>
      <c r="C11" s="147"/>
      <c r="D11" s="147"/>
      <c r="E11" s="147"/>
      <c r="F11" s="147"/>
      <c r="G11" s="147"/>
      <c r="H11" s="28" t="s">
        <v>113</v>
      </c>
      <c r="I11" s="28" t="s">
        <v>114</v>
      </c>
      <c r="J11" s="29" t="s">
        <v>115</v>
      </c>
    </row>
    <row r="12" spans="1:10">
      <c r="A12" s="24" t="s">
        <v>32</v>
      </c>
      <c r="B12" s="149" t="s">
        <v>4</v>
      </c>
      <c r="C12" s="149"/>
      <c r="D12" s="149"/>
      <c r="E12" s="149"/>
      <c r="F12" s="149"/>
      <c r="G12" s="30">
        <v>984520.92</v>
      </c>
      <c r="H12" s="31">
        <f>ROUND(G12/1.23,2)</f>
        <v>800423.51</v>
      </c>
      <c r="I12" s="28">
        <f t="shared" ref="I12:I17" si="2">ROUND(H12*1.23,2)</f>
        <v>984520.92</v>
      </c>
      <c r="J12" s="32">
        <f t="shared" ref="J12:J17" si="3">G12-I12</f>
        <v>0</v>
      </c>
    </row>
    <row r="13" spans="1:10">
      <c r="A13" s="24" t="s">
        <v>35</v>
      </c>
      <c r="B13" s="149" t="s">
        <v>13</v>
      </c>
      <c r="C13" s="149"/>
      <c r="D13" s="149"/>
      <c r="E13" s="149"/>
      <c r="F13" s="149"/>
      <c r="G13" s="30">
        <v>7804.47</v>
      </c>
      <c r="H13" s="31">
        <f>ROUND(G13/1.23,2)</f>
        <v>6345.1</v>
      </c>
      <c r="I13" s="28">
        <f t="shared" si="2"/>
        <v>7804.47</v>
      </c>
      <c r="J13" s="32">
        <f t="shared" si="3"/>
        <v>0</v>
      </c>
    </row>
    <row r="14" spans="1:10">
      <c r="A14" s="24" t="s">
        <v>36</v>
      </c>
      <c r="B14" s="148" t="s">
        <v>14</v>
      </c>
      <c r="C14" s="148"/>
      <c r="D14" s="148"/>
      <c r="E14" s="148"/>
      <c r="F14" s="148"/>
      <c r="G14" s="30">
        <v>39392.44</v>
      </c>
      <c r="H14" s="31">
        <f>ROUND(G14/1.23,2)</f>
        <v>32026.37</v>
      </c>
      <c r="I14" s="28">
        <f t="shared" si="2"/>
        <v>39392.44</v>
      </c>
      <c r="J14" s="32">
        <f t="shared" si="3"/>
        <v>0</v>
      </c>
    </row>
    <row r="15" spans="1:10">
      <c r="A15" s="24" t="s">
        <v>37</v>
      </c>
      <c r="B15" s="149" t="s">
        <v>12</v>
      </c>
      <c r="C15" s="149"/>
      <c r="D15" s="149"/>
      <c r="E15" s="149"/>
      <c r="F15" s="149"/>
      <c r="G15" s="30">
        <v>657107.44999999995</v>
      </c>
      <c r="H15" s="31">
        <f>ROUND(G15/1.23,2)</f>
        <v>534233.69999999995</v>
      </c>
      <c r="I15" s="28">
        <f t="shared" si="2"/>
        <v>657107.44999999995</v>
      </c>
      <c r="J15" s="32">
        <f t="shared" si="3"/>
        <v>0</v>
      </c>
    </row>
    <row r="16" spans="1:10">
      <c r="A16" s="24" t="s">
        <v>66</v>
      </c>
      <c r="B16" s="143" t="s">
        <v>5</v>
      </c>
      <c r="C16" s="143"/>
      <c r="D16" s="143"/>
      <c r="E16" s="143"/>
      <c r="F16" s="143"/>
      <c r="G16" s="30">
        <v>115459.02</v>
      </c>
      <c r="H16" s="31">
        <f>ROUND(G16/1.23,2)</f>
        <v>93869.119999999995</v>
      </c>
      <c r="I16" s="28">
        <f t="shared" si="2"/>
        <v>115459.02</v>
      </c>
      <c r="J16" s="32">
        <f t="shared" si="3"/>
        <v>0</v>
      </c>
    </row>
    <row r="17" spans="1:10">
      <c r="A17" s="144" t="s">
        <v>17</v>
      </c>
      <c r="B17" s="145"/>
      <c r="C17" s="145"/>
      <c r="D17" s="145"/>
      <c r="E17" s="145"/>
      <c r="F17" s="146"/>
      <c r="G17" s="30">
        <f>SUM(G12:G16)</f>
        <v>1804284.3</v>
      </c>
      <c r="H17" s="31">
        <f>SUM(H12:H16)</f>
        <v>1466897.7999999998</v>
      </c>
      <c r="I17" s="28">
        <f t="shared" si="2"/>
        <v>1804284.29</v>
      </c>
      <c r="J17" s="32">
        <f t="shared" si="3"/>
        <v>1.0000000009313226E-2</v>
      </c>
    </row>
    <row r="18" spans="1:10">
      <c r="A18" s="34"/>
      <c r="B18" s="34"/>
      <c r="C18" s="34"/>
      <c r="D18" s="34"/>
      <c r="E18" s="34"/>
      <c r="F18" s="34"/>
      <c r="G18" s="34"/>
      <c r="H18" s="25"/>
      <c r="I18" s="25"/>
      <c r="J18" s="26"/>
    </row>
    <row r="19" spans="1:10">
      <c r="A19" s="147" t="s">
        <v>3</v>
      </c>
      <c r="B19" s="147"/>
      <c r="C19" s="147"/>
      <c r="D19" s="147"/>
      <c r="E19" s="147"/>
      <c r="F19" s="147"/>
      <c r="G19" s="147"/>
      <c r="H19" s="25"/>
      <c r="I19" s="25"/>
      <c r="J19" s="26"/>
    </row>
    <row r="20" spans="1:10">
      <c r="A20" s="147" t="s">
        <v>8</v>
      </c>
      <c r="B20" s="147"/>
      <c r="C20" s="147"/>
      <c r="D20" s="147"/>
      <c r="E20" s="147"/>
      <c r="F20" s="147"/>
      <c r="G20" s="147"/>
      <c r="H20" s="28" t="s">
        <v>113</v>
      </c>
      <c r="I20" s="28" t="s">
        <v>114</v>
      </c>
      <c r="J20" s="29" t="s">
        <v>115</v>
      </c>
    </row>
    <row r="21" spans="1:10">
      <c r="A21" s="24" t="s">
        <v>32</v>
      </c>
      <c r="B21" s="149" t="s">
        <v>4</v>
      </c>
      <c r="C21" s="149"/>
      <c r="D21" s="149"/>
      <c r="E21" s="149"/>
      <c r="F21" s="149"/>
      <c r="G21" s="30">
        <v>920354.02</v>
      </c>
      <c r="H21" s="31">
        <f>ROUND(G21/1.23,2)</f>
        <v>748255.3</v>
      </c>
      <c r="I21" s="28">
        <f t="shared" ref="I21:I26" si="4">ROUND(H21*1.23,2)</f>
        <v>920354.02</v>
      </c>
      <c r="J21" s="32">
        <f t="shared" ref="J21:J26" si="5">G21-I21</f>
        <v>0</v>
      </c>
    </row>
    <row r="22" spans="1:10">
      <c r="A22" s="24" t="s">
        <v>35</v>
      </c>
      <c r="B22" s="149" t="s">
        <v>13</v>
      </c>
      <c r="C22" s="149"/>
      <c r="D22" s="149"/>
      <c r="E22" s="149"/>
      <c r="F22" s="149"/>
      <c r="G22" s="30">
        <v>28540.06</v>
      </c>
      <c r="H22" s="31">
        <f>ROUND(G22/1.23,2)</f>
        <v>23203.3</v>
      </c>
      <c r="I22" s="28">
        <f t="shared" si="4"/>
        <v>28540.06</v>
      </c>
      <c r="J22" s="32">
        <f t="shared" si="5"/>
        <v>0</v>
      </c>
    </row>
    <row r="23" spans="1:10">
      <c r="A23" s="24" t="s">
        <v>36</v>
      </c>
      <c r="B23" s="148" t="s">
        <v>14</v>
      </c>
      <c r="C23" s="148"/>
      <c r="D23" s="148"/>
      <c r="E23" s="148"/>
      <c r="F23" s="148"/>
      <c r="G23" s="30">
        <v>21108.57</v>
      </c>
      <c r="H23" s="31">
        <f>ROUND(G23/1.23,2)</f>
        <v>17161.439999999999</v>
      </c>
      <c r="I23" s="28">
        <f t="shared" si="4"/>
        <v>21108.57</v>
      </c>
      <c r="J23" s="32">
        <f t="shared" si="5"/>
        <v>0</v>
      </c>
    </row>
    <row r="24" spans="1:10">
      <c r="A24" s="24" t="s">
        <v>37</v>
      </c>
      <c r="B24" s="149" t="s">
        <v>12</v>
      </c>
      <c r="C24" s="149"/>
      <c r="D24" s="149"/>
      <c r="E24" s="149"/>
      <c r="F24" s="149"/>
      <c r="G24" s="30">
        <v>662810.05000000005</v>
      </c>
      <c r="H24" s="31">
        <f>ROUND(G24/1.23,2)</f>
        <v>538869.96</v>
      </c>
      <c r="I24" s="28">
        <f t="shared" si="4"/>
        <v>662810.05000000005</v>
      </c>
      <c r="J24" s="32">
        <f t="shared" si="5"/>
        <v>0</v>
      </c>
    </row>
    <row r="25" spans="1:10">
      <c r="A25" s="24" t="s">
        <v>66</v>
      </c>
      <c r="B25" s="143" t="s">
        <v>5</v>
      </c>
      <c r="C25" s="143"/>
      <c r="D25" s="143"/>
      <c r="E25" s="143"/>
      <c r="F25" s="143"/>
      <c r="G25" s="30">
        <v>94670.86</v>
      </c>
      <c r="H25" s="31">
        <f>ROUND(G25/1.23,2)</f>
        <v>76968.179999999993</v>
      </c>
      <c r="I25" s="28">
        <f t="shared" si="4"/>
        <v>94670.86</v>
      </c>
      <c r="J25" s="32">
        <f t="shared" si="5"/>
        <v>0</v>
      </c>
    </row>
    <row r="26" spans="1:10">
      <c r="A26" s="144" t="s">
        <v>17</v>
      </c>
      <c r="B26" s="145"/>
      <c r="C26" s="145"/>
      <c r="D26" s="145"/>
      <c r="E26" s="145"/>
      <c r="F26" s="146"/>
      <c r="G26" s="30">
        <f>SUM(G21:G25)</f>
        <v>1727483.5600000003</v>
      </c>
      <c r="H26" s="31">
        <f>SUM(H21:H25)</f>
        <v>1404458.18</v>
      </c>
      <c r="I26" s="28">
        <f t="shared" si="4"/>
        <v>1727483.56</v>
      </c>
      <c r="J26" s="32">
        <f t="shared" si="5"/>
        <v>0</v>
      </c>
    </row>
    <row r="27" spans="1:10">
      <c r="A27" s="34"/>
      <c r="B27" s="34"/>
      <c r="C27" s="34"/>
      <c r="D27" s="34"/>
      <c r="E27" s="34"/>
      <c r="F27" s="34"/>
      <c r="G27" s="34"/>
      <c r="H27" s="25"/>
      <c r="I27" s="25"/>
      <c r="J27" s="26"/>
    </row>
    <row r="28" spans="1:10">
      <c r="A28" s="147" t="s">
        <v>3</v>
      </c>
      <c r="B28" s="147"/>
      <c r="C28" s="147"/>
      <c r="D28" s="147"/>
      <c r="E28" s="147"/>
      <c r="F28" s="147"/>
      <c r="G28" s="147"/>
      <c r="H28" s="25"/>
      <c r="I28" s="25"/>
      <c r="J28" s="26"/>
    </row>
    <row r="29" spans="1:10">
      <c r="A29" s="147" t="s">
        <v>9</v>
      </c>
      <c r="B29" s="147"/>
      <c r="C29" s="147"/>
      <c r="D29" s="147"/>
      <c r="E29" s="147"/>
      <c r="F29" s="147"/>
      <c r="G29" s="147"/>
      <c r="H29" s="28" t="s">
        <v>113</v>
      </c>
      <c r="I29" s="28" t="s">
        <v>114</v>
      </c>
      <c r="J29" s="29" t="s">
        <v>115</v>
      </c>
    </row>
    <row r="30" spans="1:10">
      <c r="A30" s="24" t="s">
        <v>32</v>
      </c>
      <c r="B30" s="153" t="s">
        <v>4</v>
      </c>
      <c r="C30" s="154"/>
      <c r="D30" s="154"/>
      <c r="E30" s="154"/>
      <c r="F30" s="155"/>
      <c r="G30" s="37">
        <v>501687.3</v>
      </c>
      <c r="H30" s="31">
        <f>ROUND(G30/1.23,2)</f>
        <v>407875.85</v>
      </c>
      <c r="I30" s="28">
        <f t="shared" ref="I30:I35" si="6">ROUND(H30*1.23,2)</f>
        <v>501687.3</v>
      </c>
      <c r="J30" s="32">
        <f t="shared" ref="J30:J35" si="7">G30-I30</f>
        <v>0</v>
      </c>
    </row>
    <row r="31" spans="1:10">
      <c r="A31" s="24" t="s">
        <v>35</v>
      </c>
      <c r="B31" s="153" t="s">
        <v>13</v>
      </c>
      <c r="C31" s="154"/>
      <c r="D31" s="154"/>
      <c r="E31" s="154"/>
      <c r="F31" s="155"/>
      <c r="G31" s="30">
        <v>0</v>
      </c>
      <c r="H31" s="31">
        <f>ROUND(G31/1.23,2)</f>
        <v>0</v>
      </c>
      <c r="I31" s="28">
        <f t="shared" si="6"/>
        <v>0</v>
      </c>
      <c r="J31" s="32">
        <f t="shared" si="7"/>
        <v>0</v>
      </c>
    </row>
    <row r="32" spans="1:10">
      <c r="A32" s="24" t="s">
        <v>36</v>
      </c>
      <c r="B32" s="150" t="s">
        <v>14</v>
      </c>
      <c r="C32" s="151"/>
      <c r="D32" s="151"/>
      <c r="E32" s="151"/>
      <c r="F32" s="152"/>
      <c r="G32" s="30">
        <v>7783.19</v>
      </c>
      <c r="H32" s="31">
        <f>ROUND(G32/1.23,2)</f>
        <v>6327.8</v>
      </c>
      <c r="I32" s="28">
        <f t="shared" si="6"/>
        <v>7783.19</v>
      </c>
      <c r="J32" s="32">
        <f t="shared" si="7"/>
        <v>0</v>
      </c>
    </row>
    <row r="33" spans="1:10">
      <c r="A33" s="24" t="s">
        <v>37</v>
      </c>
      <c r="B33" s="153" t="s">
        <v>12</v>
      </c>
      <c r="C33" s="154"/>
      <c r="D33" s="154"/>
      <c r="E33" s="154"/>
      <c r="F33" s="155"/>
      <c r="G33" s="30">
        <v>581601.41</v>
      </c>
      <c r="H33" s="31">
        <f>ROUND(G33/1.23,2)</f>
        <v>472846.67</v>
      </c>
      <c r="I33" s="28">
        <f t="shared" si="6"/>
        <v>581601.4</v>
      </c>
      <c r="J33" s="32">
        <f t="shared" si="7"/>
        <v>1.0000000009313226E-2</v>
      </c>
    </row>
    <row r="34" spans="1:10">
      <c r="A34" s="24" t="s">
        <v>66</v>
      </c>
      <c r="B34" s="156" t="s">
        <v>5</v>
      </c>
      <c r="C34" s="157"/>
      <c r="D34" s="157"/>
      <c r="E34" s="157"/>
      <c r="F34" s="158"/>
      <c r="G34" s="30">
        <v>55508.08</v>
      </c>
      <c r="H34" s="31">
        <f>ROUND(G34/1.23,2)</f>
        <v>45128.52</v>
      </c>
      <c r="I34" s="28">
        <f t="shared" si="6"/>
        <v>55508.08</v>
      </c>
      <c r="J34" s="32">
        <f t="shared" si="7"/>
        <v>0</v>
      </c>
    </row>
    <row r="35" spans="1:10">
      <c r="A35" s="144" t="s">
        <v>17</v>
      </c>
      <c r="B35" s="145"/>
      <c r="C35" s="145"/>
      <c r="D35" s="145"/>
      <c r="E35" s="145"/>
      <c r="F35" s="146"/>
      <c r="G35" s="30">
        <f>SUM(G30:G34)</f>
        <v>1146579.98</v>
      </c>
      <c r="H35" s="31">
        <f>SUM(H30:H34)</f>
        <v>932178.84</v>
      </c>
      <c r="I35" s="28">
        <f t="shared" si="6"/>
        <v>1146579.97</v>
      </c>
      <c r="J35" s="32">
        <f t="shared" si="7"/>
        <v>1.0000000009313226E-2</v>
      </c>
    </row>
    <row r="36" spans="1:10">
      <c r="A36" s="34"/>
      <c r="B36" s="34"/>
      <c r="C36" s="34"/>
      <c r="D36" s="34"/>
      <c r="E36" s="34"/>
      <c r="F36" s="34"/>
      <c r="G36" s="34"/>
      <c r="H36" s="25"/>
      <c r="I36" s="25"/>
      <c r="J36" s="26"/>
    </row>
    <row r="37" spans="1:10">
      <c r="A37" s="147" t="s">
        <v>3</v>
      </c>
      <c r="B37" s="147"/>
      <c r="C37" s="147"/>
      <c r="D37" s="147"/>
      <c r="E37" s="147"/>
      <c r="F37" s="147"/>
      <c r="G37" s="147"/>
      <c r="H37" s="25"/>
      <c r="I37" s="25"/>
      <c r="J37" s="26"/>
    </row>
    <row r="38" spans="1:10">
      <c r="A38" s="147" t="s">
        <v>10</v>
      </c>
      <c r="B38" s="147"/>
      <c r="C38" s="147"/>
      <c r="D38" s="147"/>
      <c r="E38" s="147"/>
      <c r="F38" s="147"/>
      <c r="G38" s="147"/>
      <c r="H38" s="28" t="s">
        <v>113</v>
      </c>
      <c r="I38" s="28" t="s">
        <v>114</v>
      </c>
      <c r="J38" s="29" t="s">
        <v>115</v>
      </c>
    </row>
    <row r="39" spans="1:10">
      <c r="A39" s="24" t="s">
        <v>32</v>
      </c>
      <c r="B39" s="149" t="s">
        <v>4</v>
      </c>
      <c r="C39" s="149"/>
      <c r="D39" s="149"/>
      <c r="E39" s="149"/>
      <c r="F39" s="149"/>
      <c r="G39" s="37">
        <v>130007.36</v>
      </c>
      <c r="H39" s="31">
        <f>ROUND(G39/1.23,2)</f>
        <v>105697.04</v>
      </c>
      <c r="I39" s="28">
        <f t="shared" ref="I39:I44" si="8">ROUND(H39*1.23,2)</f>
        <v>130007.36</v>
      </c>
      <c r="J39" s="32">
        <f t="shared" ref="J39:J44" si="9">G39-I39</f>
        <v>0</v>
      </c>
    </row>
    <row r="40" spans="1:10">
      <c r="A40" s="24" t="s">
        <v>35</v>
      </c>
      <c r="B40" s="149" t="s">
        <v>13</v>
      </c>
      <c r="C40" s="149"/>
      <c r="D40" s="149"/>
      <c r="E40" s="149"/>
      <c r="F40" s="149"/>
      <c r="G40" s="30">
        <v>0</v>
      </c>
      <c r="H40" s="31">
        <f>ROUND(G40/1.23,2)</f>
        <v>0</v>
      </c>
      <c r="I40" s="28">
        <f t="shared" si="8"/>
        <v>0</v>
      </c>
      <c r="J40" s="32">
        <f t="shared" si="9"/>
        <v>0</v>
      </c>
    </row>
    <row r="41" spans="1:10">
      <c r="A41" s="24" t="s">
        <v>36</v>
      </c>
      <c r="B41" s="148" t="s">
        <v>14</v>
      </c>
      <c r="C41" s="148"/>
      <c r="D41" s="148"/>
      <c r="E41" s="148"/>
      <c r="F41" s="148"/>
      <c r="G41" s="30">
        <v>0</v>
      </c>
      <c r="H41" s="31">
        <f>ROUND(G41/1.23,2)</f>
        <v>0</v>
      </c>
      <c r="I41" s="28">
        <f t="shared" si="8"/>
        <v>0</v>
      </c>
      <c r="J41" s="32">
        <f t="shared" si="9"/>
        <v>0</v>
      </c>
    </row>
    <row r="42" spans="1:10">
      <c r="A42" s="24" t="s">
        <v>37</v>
      </c>
      <c r="B42" s="149" t="s">
        <v>12</v>
      </c>
      <c r="C42" s="149"/>
      <c r="D42" s="149"/>
      <c r="E42" s="149"/>
      <c r="F42" s="149"/>
      <c r="G42" s="30">
        <v>0</v>
      </c>
      <c r="H42" s="31">
        <f>ROUND(G42/1.23,2)</f>
        <v>0</v>
      </c>
      <c r="I42" s="28">
        <f t="shared" si="8"/>
        <v>0</v>
      </c>
      <c r="J42" s="32">
        <f t="shared" si="9"/>
        <v>0</v>
      </c>
    </row>
    <row r="43" spans="1:10">
      <c r="A43" s="24" t="s">
        <v>66</v>
      </c>
      <c r="B43" s="143" t="s">
        <v>5</v>
      </c>
      <c r="C43" s="143"/>
      <c r="D43" s="143"/>
      <c r="E43" s="143"/>
      <c r="F43" s="143"/>
      <c r="G43" s="30">
        <v>51779.57</v>
      </c>
      <c r="H43" s="31">
        <f>ROUND(G43/1.23,2)</f>
        <v>42097.21</v>
      </c>
      <c r="I43" s="28">
        <f t="shared" si="8"/>
        <v>51779.57</v>
      </c>
      <c r="J43" s="32">
        <f t="shared" si="9"/>
        <v>0</v>
      </c>
    </row>
    <row r="44" spans="1:10">
      <c r="A44" s="144" t="s">
        <v>17</v>
      </c>
      <c r="B44" s="145"/>
      <c r="C44" s="145"/>
      <c r="D44" s="145"/>
      <c r="E44" s="145"/>
      <c r="F44" s="146"/>
      <c r="G44" s="30">
        <f>SUM(G39:G43)</f>
        <v>181786.93</v>
      </c>
      <c r="H44" s="31">
        <f>SUM(H39:H43)</f>
        <v>147794.25</v>
      </c>
      <c r="I44" s="28">
        <f t="shared" si="8"/>
        <v>181786.93</v>
      </c>
      <c r="J44" s="32">
        <f t="shared" si="9"/>
        <v>0</v>
      </c>
    </row>
    <row r="46" spans="1:10">
      <c r="A46" s="162" t="s">
        <v>3</v>
      </c>
      <c r="B46" s="162"/>
      <c r="C46" s="162"/>
      <c r="D46" s="162"/>
      <c r="E46" s="162"/>
      <c r="F46" s="162"/>
      <c r="G46" s="162"/>
      <c r="H46" s="36"/>
      <c r="I46" s="36"/>
      <c r="J46" s="36"/>
    </row>
    <row r="47" spans="1:10">
      <c r="A47" s="162" t="s">
        <v>11</v>
      </c>
      <c r="B47" s="162"/>
      <c r="C47" s="162"/>
      <c r="D47" s="162"/>
      <c r="E47" s="162"/>
      <c r="F47" s="162"/>
      <c r="G47" s="162"/>
      <c r="H47" s="28" t="s">
        <v>113</v>
      </c>
      <c r="I47" s="28" t="s">
        <v>114</v>
      </c>
      <c r="J47" s="29" t="s">
        <v>115</v>
      </c>
    </row>
    <row r="48" spans="1:10">
      <c r="A48" s="35" t="s">
        <v>32</v>
      </c>
      <c r="B48" s="163" t="s">
        <v>4</v>
      </c>
      <c r="C48" s="163"/>
      <c r="D48" s="163"/>
      <c r="E48" s="163"/>
      <c r="F48" s="163"/>
      <c r="G48" s="33">
        <v>58438.129999999714</v>
      </c>
      <c r="H48" s="31">
        <f>ROUND(G48/1.23,2)</f>
        <v>47510.67</v>
      </c>
      <c r="I48" s="28">
        <f t="shared" ref="I48:I53" si="10">ROUND(H48*1.23,2)</f>
        <v>58438.12</v>
      </c>
      <c r="J48" s="32">
        <f t="shared" ref="J48:J53" si="11">G48-I48</f>
        <v>9.9999997109989636E-3</v>
      </c>
    </row>
    <row r="49" spans="1:10">
      <c r="A49" s="35" t="s">
        <v>35</v>
      </c>
      <c r="B49" s="163" t="s">
        <v>13</v>
      </c>
      <c r="C49" s="163"/>
      <c r="D49" s="163"/>
      <c r="E49" s="163"/>
      <c r="F49" s="163"/>
      <c r="G49" s="33">
        <v>0</v>
      </c>
      <c r="H49" s="31">
        <f>ROUND(G49/1.23,2)</f>
        <v>0</v>
      </c>
      <c r="I49" s="28">
        <f t="shared" si="10"/>
        <v>0</v>
      </c>
      <c r="J49" s="32">
        <f t="shared" si="11"/>
        <v>0</v>
      </c>
    </row>
    <row r="50" spans="1:10">
      <c r="A50" s="35" t="s">
        <v>36</v>
      </c>
      <c r="B50" s="164" t="s">
        <v>14</v>
      </c>
      <c r="C50" s="164"/>
      <c r="D50" s="164"/>
      <c r="E50" s="164"/>
      <c r="F50" s="164"/>
      <c r="G50" s="33">
        <v>0</v>
      </c>
      <c r="H50" s="31">
        <f>ROUND(G50/1.23,2)</f>
        <v>0</v>
      </c>
      <c r="I50" s="28">
        <f t="shared" si="10"/>
        <v>0</v>
      </c>
      <c r="J50" s="32">
        <f t="shared" si="11"/>
        <v>0</v>
      </c>
    </row>
    <row r="51" spans="1:10">
      <c r="A51" s="35" t="s">
        <v>37</v>
      </c>
      <c r="B51" s="163" t="s">
        <v>12</v>
      </c>
      <c r="C51" s="163"/>
      <c r="D51" s="163"/>
      <c r="E51" s="163"/>
      <c r="F51" s="163"/>
      <c r="G51" s="33">
        <v>635148.19999999995</v>
      </c>
      <c r="H51" s="31">
        <f>ROUND(G51/1.23,2)</f>
        <v>516380.65</v>
      </c>
      <c r="I51" s="28">
        <f t="shared" si="10"/>
        <v>635148.19999999995</v>
      </c>
      <c r="J51" s="32">
        <f t="shared" si="11"/>
        <v>0</v>
      </c>
    </row>
    <row r="52" spans="1:10">
      <c r="A52" s="35" t="s">
        <v>66</v>
      </c>
      <c r="B52" s="165" t="s">
        <v>5</v>
      </c>
      <c r="C52" s="165"/>
      <c r="D52" s="165"/>
      <c r="E52" s="165"/>
      <c r="F52" s="165"/>
      <c r="G52" s="33">
        <v>47539.56</v>
      </c>
      <c r="H52" s="31">
        <f>ROUND(G52/1.23,2)</f>
        <v>38650.050000000003</v>
      </c>
      <c r="I52" s="28">
        <f t="shared" si="10"/>
        <v>47539.56</v>
      </c>
      <c r="J52" s="32">
        <f t="shared" si="11"/>
        <v>0</v>
      </c>
    </row>
    <row r="53" spans="1:10">
      <c r="A53" s="159" t="s">
        <v>18</v>
      </c>
      <c r="B53" s="160"/>
      <c r="C53" s="160"/>
      <c r="D53" s="160"/>
      <c r="E53" s="160"/>
      <c r="F53" s="161"/>
      <c r="G53" s="30">
        <v>741125.89</v>
      </c>
      <c r="H53" s="31">
        <f>SUM(H48:H52)</f>
        <v>602541.37000000011</v>
      </c>
      <c r="I53" s="28">
        <f t="shared" si="10"/>
        <v>741125.89</v>
      </c>
      <c r="J53" s="32">
        <f t="shared" si="11"/>
        <v>0</v>
      </c>
    </row>
  </sheetData>
  <mergeCells count="48">
    <mergeCell ref="A53:F53"/>
    <mergeCell ref="A46:G46"/>
    <mergeCell ref="A47:G47"/>
    <mergeCell ref="B48:F48"/>
    <mergeCell ref="B49:F49"/>
    <mergeCell ref="B50:F50"/>
    <mergeCell ref="B51:F51"/>
    <mergeCell ref="B52:F52"/>
    <mergeCell ref="B12:F12"/>
    <mergeCell ref="B13:F13"/>
    <mergeCell ref="A1:G1"/>
    <mergeCell ref="A2:G2"/>
    <mergeCell ref="B3:F3"/>
    <mergeCell ref="B4:F4"/>
    <mergeCell ref="B5:F5"/>
    <mergeCell ref="B6:F6"/>
    <mergeCell ref="B7:F7"/>
    <mergeCell ref="A8:F8"/>
    <mergeCell ref="A10:G10"/>
    <mergeCell ref="A11:G11"/>
    <mergeCell ref="B25:F25"/>
    <mergeCell ref="A26:F26"/>
    <mergeCell ref="B14:F14"/>
    <mergeCell ref="B15:F15"/>
    <mergeCell ref="B16:F16"/>
    <mergeCell ref="A17:F17"/>
    <mergeCell ref="A19:G19"/>
    <mergeCell ref="A20:G20"/>
    <mergeCell ref="B21:F21"/>
    <mergeCell ref="B22:F22"/>
    <mergeCell ref="B23:F23"/>
    <mergeCell ref="B24:F24"/>
    <mergeCell ref="B32:F32"/>
    <mergeCell ref="B33:F33"/>
    <mergeCell ref="B34:F34"/>
    <mergeCell ref="A35:F35"/>
    <mergeCell ref="A28:G28"/>
    <mergeCell ref="A29:G29"/>
    <mergeCell ref="B30:F30"/>
    <mergeCell ref="B31:F31"/>
    <mergeCell ref="B43:F43"/>
    <mergeCell ref="A44:F44"/>
    <mergeCell ref="A37:G37"/>
    <mergeCell ref="A38:G38"/>
    <mergeCell ref="B41:F41"/>
    <mergeCell ref="B42:F42"/>
    <mergeCell ref="B39:F39"/>
    <mergeCell ref="B40:F40"/>
  </mergeCells>
  <phoneticPr fontId="29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"/>
  <sheetViews>
    <sheetView tabSelected="1" zoomScaleNormal="100" workbookViewId="0">
      <selection activeCell="G19" sqref="G19"/>
    </sheetView>
  </sheetViews>
  <sheetFormatPr defaultRowHeight="12.75"/>
  <cols>
    <col min="1" max="1" width="5.85546875" customWidth="1"/>
    <col min="2" max="2" width="11.5703125" customWidth="1"/>
    <col min="3" max="3" width="35.7109375" customWidth="1"/>
    <col min="4" max="4" width="8.5703125" hidden="1" customWidth="1"/>
    <col min="5" max="5" width="8.85546875" hidden="1" customWidth="1"/>
    <col min="6" max="6" width="13.140625" hidden="1" customWidth="1"/>
    <col min="7" max="7" width="15.42578125" customWidth="1"/>
  </cols>
  <sheetData>
    <row r="1" spans="1:8" ht="27" customHeight="1">
      <c r="A1" s="171" t="s">
        <v>160</v>
      </c>
      <c r="B1" s="171"/>
      <c r="C1" s="171"/>
      <c r="D1" s="171"/>
      <c r="E1" s="171"/>
      <c r="F1" s="171"/>
      <c r="G1" s="171"/>
    </row>
    <row r="2" spans="1:8" ht="12.4" customHeight="1">
      <c r="A2" s="166" t="s">
        <v>3</v>
      </c>
      <c r="B2" s="166"/>
      <c r="C2" s="166"/>
      <c r="D2" s="166"/>
      <c r="E2" s="166"/>
      <c r="F2" s="166"/>
      <c r="G2" s="166"/>
    </row>
    <row r="3" spans="1:8">
      <c r="A3" s="16" t="s">
        <v>32</v>
      </c>
      <c r="B3" s="167" t="s">
        <v>241</v>
      </c>
      <c r="C3" s="167"/>
      <c r="D3" s="167"/>
      <c r="E3" s="167"/>
      <c r="F3" s="167"/>
      <c r="G3" s="17"/>
    </row>
    <row r="4" spans="1:8">
      <c r="A4" s="16" t="s">
        <v>35</v>
      </c>
      <c r="B4" s="172" t="s">
        <v>240</v>
      </c>
      <c r="C4" s="173"/>
      <c r="D4" s="91"/>
      <c r="E4" s="91"/>
      <c r="F4" s="92"/>
      <c r="G4" s="17"/>
    </row>
    <row r="5" spans="1:8">
      <c r="A5" s="168" t="s">
        <v>116</v>
      </c>
      <c r="B5" s="169"/>
      <c r="C5" s="169"/>
      <c r="D5" s="169"/>
      <c r="E5" s="169"/>
      <c r="F5" s="170"/>
      <c r="G5" s="43"/>
      <c r="H5" s="93"/>
    </row>
    <row r="6" spans="1:8">
      <c r="C6" s="197" t="s">
        <v>242</v>
      </c>
      <c r="G6" s="43"/>
    </row>
    <row r="7" spans="1:8">
      <c r="C7" s="197" t="s">
        <v>243</v>
      </c>
      <c r="G7" s="43"/>
    </row>
  </sheetData>
  <mergeCells count="5">
    <mergeCell ref="A2:G2"/>
    <mergeCell ref="B3:F3"/>
    <mergeCell ref="A5:F5"/>
    <mergeCell ref="A1:G1"/>
    <mergeCell ref="B4:C4"/>
  </mergeCells>
  <phoneticPr fontId="39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12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2">
    <pageSetUpPr fitToPage="1"/>
  </sheetPr>
  <dimension ref="A1:J69"/>
  <sheetViews>
    <sheetView showZeros="0" view="pageBreakPreview" topLeftCell="A13" zoomScaleNormal="140" zoomScaleSheetLayoutView="100" workbookViewId="0">
      <selection activeCell="A52" sqref="A52:A53"/>
    </sheetView>
  </sheetViews>
  <sheetFormatPr defaultColWidth="8.85546875" defaultRowHeight="12.75" outlineLevelCol="1"/>
  <cols>
    <col min="1" max="1" width="5.85546875" style="75" customWidth="1"/>
    <col min="2" max="2" width="11.5703125" style="7" customWidth="1" outlineLevel="1"/>
    <col min="3" max="3" width="53.85546875" style="8" customWidth="1" outlineLevel="1"/>
    <col min="4" max="4" width="8.5703125" style="7" customWidth="1"/>
    <col min="5" max="5" width="8.85546875" style="62" bestFit="1" customWidth="1"/>
    <col min="6" max="6" width="13.140625" style="61" customWidth="1"/>
    <col min="7" max="7" width="15.42578125" style="61" customWidth="1"/>
    <col min="8" max="8" width="9" style="11" hidden="1" customWidth="1"/>
    <col min="9" max="9" width="13.140625" style="9" hidden="1" customWidth="1"/>
    <col min="10" max="10" width="11.5703125" style="7" hidden="1" customWidth="1"/>
    <col min="11" max="16384" width="8.85546875" style="7"/>
  </cols>
  <sheetData>
    <row r="1" spans="1:9" ht="48.75" customHeight="1">
      <c r="A1" s="180" t="s">
        <v>237</v>
      </c>
      <c r="B1" s="166"/>
      <c r="C1" s="166"/>
      <c r="D1" s="166"/>
      <c r="E1" s="166"/>
      <c r="F1" s="166"/>
      <c r="G1" s="166"/>
      <c r="I1" s="7"/>
    </row>
    <row r="2" spans="1:9">
      <c r="A2" s="181" t="s">
        <v>29</v>
      </c>
      <c r="B2" s="181"/>
      <c r="C2" s="181"/>
      <c r="D2" s="181"/>
      <c r="E2" s="181"/>
      <c r="F2" s="181"/>
      <c r="G2" s="181"/>
      <c r="I2" s="7"/>
    </row>
    <row r="3" spans="1:9" ht="18.75" customHeight="1">
      <c r="A3" s="182" t="s">
        <v>19</v>
      </c>
      <c r="B3" s="183" t="s">
        <v>60</v>
      </c>
      <c r="C3" s="183" t="s">
        <v>61</v>
      </c>
      <c r="D3" s="181" t="s">
        <v>76</v>
      </c>
      <c r="E3" s="181"/>
      <c r="F3" s="177" t="s">
        <v>62</v>
      </c>
      <c r="G3" s="177" t="s">
        <v>63</v>
      </c>
      <c r="I3" s="191" t="s">
        <v>62</v>
      </c>
    </row>
    <row r="4" spans="1:9" ht="18.75" customHeight="1">
      <c r="A4" s="182"/>
      <c r="B4" s="183"/>
      <c r="C4" s="183"/>
      <c r="D4" s="67" t="s">
        <v>20</v>
      </c>
      <c r="E4" s="48" t="s">
        <v>21</v>
      </c>
      <c r="F4" s="177"/>
      <c r="G4" s="177"/>
      <c r="I4" s="191"/>
    </row>
    <row r="5" spans="1:9">
      <c r="A5" s="70"/>
      <c r="B5" s="67" t="s">
        <v>30</v>
      </c>
      <c r="C5" s="174" t="s">
        <v>31</v>
      </c>
      <c r="D5" s="174"/>
      <c r="E5" s="174"/>
      <c r="F5" s="174"/>
      <c r="G5" s="174"/>
      <c r="I5" s="7"/>
    </row>
    <row r="6" spans="1:9">
      <c r="A6" s="70" t="s">
        <v>32</v>
      </c>
      <c r="B6" s="68"/>
      <c r="C6" s="64" t="s">
        <v>33</v>
      </c>
      <c r="D6" s="50" t="s">
        <v>34</v>
      </c>
      <c r="E6" s="49">
        <v>1</v>
      </c>
      <c r="F6" s="50"/>
      <c r="G6" s="50"/>
      <c r="I6" s="1" t="s">
        <v>34</v>
      </c>
    </row>
    <row r="7" spans="1:9">
      <c r="A7" s="192" t="s">
        <v>134</v>
      </c>
      <c r="B7" s="192"/>
      <c r="C7" s="192"/>
      <c r="D7" s="192"/>
      <c r="E7" s="192"/>
      <c r="F7" s="192"/>
      <c r="G7" s="192"/>
      <c r="I7" s="7"/>
    </row>
    <row r="8" spans="1:9" ht="18" customHeight="1">
      <c r="A8" s="182" t="s">
        <v>19</v>
      </c>
      <c r="B8" s="183" t="s">
        <v>60</v>
      </c>
      <c r="C8" s="183" t="s">
        <v>61</v>
      </c>
      <c r="D8" s="181" t="s">
        <v>76</v>
      </c>
      <c r="E8" s="181"/>
      <c r="F8" s="177" t="s">
        <v>62</v>
      </c>
      <c r="G8" s="177" t="s">
        <v>63</v>
      </c>
      <c r="I8" s="191" t="s">
        <v>62</v>
      </c>
    </row>
    <row r="9" spans="1:9" ht="18" customHeight="1">
      <c r="A9" s="182"/>
      <c r="B9" s="183"/>
      <c r="C9" s="183"/>
      <c r="D9" s="67" t="s">
        <v>20</v>
      </c>
      <c r="E9" s="48" t="s">
        <v>21</v>
      </c>
      <c r="F9" s="177"/>
      <c r="G9" s="177"/>
      <c r="I9" s="191"/>
    </row>
    <row r="10" spans="1:9">
      <c r="A10" s="70"/>
      <c r="B10" s="67" t="s">
        <v>38</v>
      </c>
      <c r="C10" s="174" t="s">
        <v>39</v>
      </c>
      <c r="D10" s="174"/>
      <c r="E10" s="174"/>
      <c r="F10" s="174"/>
      <c r="G10" s="174"/>
      <c r="I10" s="7"/>
    </row>
    <row r="11" spans="1:9">
      <c r="A11" s="70" t="s">
        <v>32</v>
      </c>
      <c r="B11" s="68" t="s">
        <v>41</v>
      </c>
      <c r="C11" s="2" t="s">
        <v>54</v>
      </c>
      <c r="D11" s="68" t="s">
        <v>72</v>
      </c>
      <c r="E11" s="51">
        <v>0.08</v>
      </c>
      <c r="F11" s="50"/>
      <c r="G11" s="50">
        <f>E11*F11</f>
        <v>0</v>
      </c>
      <c r="I11" s="1">
        <v>1559.83</v>
      </c>
    </row>
    <row r="12" spans="1:9">
      <c r="A12" s="70" t="s">
        <v>35</v>
      </c>
      <c r="B12" s="68" t="s">
        <v>41</v>
      </c>
      <c r="C12" s="2" t="s">
        <v>55</v>
      </c>
      <c r="D12" s="68" t="s">
        <v>44</v>
      </c>
      <c r="E12" s="52">
        <v>1</v>
      </c>
      <c r="F12" s="50"/>
      <c r="G12" s="50">
        <f>E12*F12</f>
        <v>0</v>
      </c>
      <c r="I12" s="1">
        <f>G11*(1)</f>
        <v>0</v>
      </c>
    </row>
    <row r="13" spans="1:9">
      <c r="A13" s="70" t="s">
        <v>36</v>
      </c>
      <c r="B13" s="68" t="s">
        <v>42</v>
      </c>
      <c r="C13" s="167" t="s">
        <v>43</v>
      </c>
      <c r="D13" s="167"/>
      <c r="E13" s="167"/>
      <c r="F13" s="167"/>
      <c r="G13" s="167"/>
      <c r="I13" s="7"/>
    </row>
    <row r="14" spans="1:9">
      <c r="A14" s="70" t="s">
        <v>208</v>
      </c>
      <c r="B14" s="68"/>
      <c r="C14" s="83" t="s">
        <v>145</v>
      </c>
      <c r="D14" s="3" t="s">
        <v>23</v>
      </c>
      <c r="E14" s="54">
        <v>157</v>
      </c>
      <c r="F14" s="50"/>
      <c r="G14" s="50">
        <f>E14*F14</f>
        <v>0</v>
      </c>
      <c r="I14" s="40">
        <v>5.18</v>
      </c>
    </row>
    <row r="15" spans="1:9">
      <c r="A15" s="70" t="s">
        <v>37</v>
      </c>
      <c r="B15" s="187" t="s">
        <v>231</v>
      </c>
      <c r="C15" s="175" t="s">
        <v>73</v>
      </c>
      <c r="D15" s="175"/>
      <c r="E15" s="175"/>
      <c r="F15" s="175"/>
      <c r="G15" s="175"/>
      <c r="I15" s="7"/>
    </row>
    <row r="16" spans="1:9">
      <c r="A16" s="70" t="s">
        <v>65</v>
      </c>
      <c r="B16" s="188"/>
      <c r="C16" s="69" t="s">
        <v>75</v>
      </c>
      <c r="D16" s="68" t="s">
        <v>23</v>
      </c>
      <c r="E16" s="53">
        <v>13</v>
      </c>
      <c r="F16" s="50"/>
      <c r="G16" s="50">
        <f>E16*F16</f>
        <v>0</v>
      </c>
      <c r="I16" s="1">
        <v>18.5</v>
      </c>
    </row>
    <row r="17" spans="1:9">
      <c r="A17" s="70" t="s">
        <v>209</v>
      </c>
      <c r="B17" s="188"/>
      <c r="C17" s="69" t="s">
        <v>74</v>
      </c>
      <c r="D17" s="68" t="s">
        <v>22</v>
      </c>
      <c r="E17" s="53">
        <v>11</v>
      </c>
      <c r="F17" s="50"/>
      <c r="G17" s="50">
        <f t="shared" ref="G17:G18" si="0">E17*F17</f>
        <v>0</v>
      </c>
      <c r="I17" s="1">
        <v>1.88</v>
      </c>
    </row>
    <row r="18" spans="1:9">
      <c r="A18" s="95" t="s">
        <v>230</v>
      </c>
      <c r="B18" s="189"/>
      <c r="C18" s="88" t="s">
        <v>229</v>
      </c>
      <c r="D18" s="96" t="s">
        <v>77</v>
      </c>
      <c r="E18" s="49">
        <v>1</v>
      </c>
      <c r="F18" s="50"/>
      <c r="G18" s="50">
        <f t="shared" si="0"/>
        <v>0</v>
      </c>
      <c r="I18" s="44"/>
    </row>
    <row r="19" spans="1:9">
      <c r="A19" s="70" t="s">
        <v>66</v>
      </c>
      <c r="B19" s="68" t="s">
        <v>122</v>
      </c>
      <c r="C19" s="167" t="s">
        <v>121</v>
      </c>
      <c r="D19" s="167"/>
      <c r="E19" s="167"/>
      <c r="F19" s="167"/>
      <c r="G19" s="167"/>
      <c r="I19" s="41"/>
    </row>
    <row r="20" spans="1:9">
      <c r="A20" s="70" t="s">
        <v>59</v>
      </c>
      <c r="B20" s="68"/>
      <c r="C20" s="85" t="s">
        <v>146</v>
      </c>
      <c r="D20" s="3" t="s">
        <v>118</v>
      </c>
      <c r="E20" s="45">
        <f>170*0.58</f>
        <v>98.6</v>
      </c>
      <c r="F20" s="50"/>
      <c r="G20" s="50">
        <f>E20*F20</f>
        <v>0</v>
      </c>
      <c r="I20" s="41"/>
    </row>
    <row r="21" spans="1:9">
      <c r="A21" s="86" t="s">
        <v>64</v>
      </c>
      <c r="B21" s="87"/>
      <c r="C21" s="85" t="s">
        <v>147</v>
      </c>
      <c r="D21" s="3" t="s">
        <v>118</v>
      </c>
      <c r="E21" s="45">
        <f>6*1.8+2*2.5*1.7*1.7+2*2.5*3.7*3.7</f>
        <v>93.7</v>
      </c>
      <c r="F21" s="50"/>
      <c r="G21" s="50">
        <f>E21*F21</f>
        <v>0</v>
      </c>
      <c r="I21" s="41"/>
    </row>
    <row r="22" spans="1:9">
      <c r="A22" s="70" t="s">
        <v>67</v>
      </c>
      <c r="B22" s="68" t="s">
        <v>120</v>
      </c>
      <c r="C22" s="167" t="s">
        <v>148</v>
      </c>
      <c r="D22" s="167"/>
      <c r="E22" s="167"/>
      <c r="F22" s="167"/>
      <c r="G22" s="167"/>
      <c r="I22" s="41"/>
    </row>
    <row r="23" spans="1:9">
      <c r="A23" s="70" t="s">
        <v>141</v>
      </c>
      <c r="B23" s="68" t="s">
        <v>40</v>
      </c>
      <c r="C23" s="63" t="s">
        <v>232</v>
      </c>
      <c r="D23" s="3" t="s">
        <v>118</v>
      </c>
      <c r="E23" s="45">
        <f>E20+E21</f>
        <v>192.3</v>
      </c>
      <c r="F23" s="50"/>
      <c r="G23" s="50">
        <f>E23*F23</f>
        <v>0</v>
      </c>
      <c r="I23" s="41"/>
    </row>
    <row r="24" spans="1:9">
      <c r="A24" s="70"/>
      <c r="B24" s="67" t="s">
        <v>45</v>
      </c>
      <c r="C24" s="174" t="s">
        <v>46</v>
      </c>
      <c r="D24" s="174"/>
      <c r="E24" s="174"/>
      <c r="F24" s="174"/>
      <c r="G24" s="174"/>
      <c r="I24" s="7"/>
    </row>
    <row r="25" spans="1:9">
      <c r="A25" s="86" t="s">
        <v>68</v>
      </c>
      <c r="B25" s="87" t="s">
        <v>47</v>
      </c>
      <c r="C25" s="167" t="s">
        <v>149</v>
      </c>
      <c r="D25" s="167"/>
      <c r="E25" s="167"/>
      <c r="F25" s="167"/>
      <c r="G25" s="167"/>
      <c r="I25" s="7"/>
    </row>
    <row r="26" spans="1:9" ht="12.75" customHeight="1">
      <c r="A26" s="95" t="s">
        <v>142</v>
      </c>
      <c r="B26" s="87"/>
      <c r="C26" s="88" t="s">
        <v>151</v>
      </c>
      <c r="D26" s="87" t="s">
        <v>119</v>
      </c>
      <c r="E26" s="49">
        <v>6</v>
      </c>
      <c r="F26" s="50"/>
      <c r="G26" s="50">
        <f>E26*F26</f>
        <v>0</v>
      </c>
      <c r="I26" s="7"/>
    </row>
    <row r="27" spans="1:9" ht="12.75" customHeight="1">
      <c r="A27" s="95" t="s">
        <v>233</v>
      </c>
      <c r="B27" s="87"/>
      <c r="C27" s="88" t="s">
        <v>150</v>
      </c>
      <c r="D27" s="87" t="s">
        <v>77</v>
      </c>
      <c r="E27" s="49">
        <v>2</v>
      </c>
      <c r="F27" s="50"/>
      <c r="G27" s="50">
        <f t="shared" ref="G27:G28" si="1">E27*F27</f>
        <v>0</v>
      </c>
      <c r="I27" s="44"/>
    </row>
    <row r="28" spans="1:9">
      <c r="A28" s="95" t="s">
        <v>234</v>
      </c>
      <c r="B28" s="87"/>
      <c r="C28" s="88" t="s">
        <v>212</v>
      </c>
      <c r="D28" s="87" t="s">
        <v>77</v>
      </c>
      <c r="E28" s="49">
        <v>2</v>
      </c>
      <c r="F28" s="50"/>
      <c r="G28" s="50">
        <f t="shared" si="1"/>
        <v>0</v>
      </c>
      <c r="I28" s="44"/>
    </row>
    <row r="29" spans="1:9">
      <c r="A29" s="70" t="s">
        <v>28</v>
      </c>
      <c r="B29" s="67" t="s">
        <v>48</v>
      </c>
      <c r="C29" s="174" t="s">
        <v>49</v>
      </c>
      <c r="D29" s="174"/>
      <c r="E29" s="174"/>
      <c r="F29" s="174"/>
      <c r="G29" s="174"/>
      <c r="I29" s="7"/>
    </row>
    <row r="30" spans="1:9" ht="12.75" customHeight="1">
      <c r="A30" s="70" t="s">
        <v>69</v>
      </c>
      <c r="B30" s="68" t="s">
        <v>57</v>
      </c>
      <c r="C30" s="175" t="s">
        <v>58</v>
      </c>
      <c r="D30" s="175"/>
      <c r="E30" s="175"/>
      <c r="F30" s="175"/>
      <c r="G30" s="175"/>
      <c r="I30" s="7"/>
    </row>
    <row r="31" spans="1:9">
      <c r="A31" s="71" t="s">
        <v>210</v>
      </c>
      <c r="B31" s="77"/>
      <c r="C31" s="18" t="s">
        <v>152</v>
      </c>
      <c r="D31" s="77" t="s">
        <v>23</v>
      </c>
      <c r="E31" s="42">
        <v>170</v>
      </c>
      <c r="F31" s="50"/>
      <c r="G31" s="50">
        <f>E31*F31</f>
        <v>0</v>
      </c>
      <c r="I31" s="19"/>
    </row>
    <row r="32" spans="1:9">
      <c r="A32" s="78" t="s">
        <v>131</v>
      </c>
      <c r="B32" s="79" t="s">
        <v>137</v>
      </c>
      <c r="C32" s="175" t="s">
        <v>153</v>
      </c>
      <c r="D32" s="175"/>
      <c r="E32" s="175"/>
      <c r="F32" s="175"/>
      <c r="G32" s="175"/>
      <c r="I32" s="38"/>
    </row>
    <row r="33" spans="1:9">
      <c r="A33" s="71" t="s">
        <v>144</v>
      </c>
      <c r="B33" s="79"/>
      <c r="C33" s="18" t="s">
        <v>154</v>
      </c>
      <c r="D33" s="79" t="s">
        <v>23</v>
      </c>
      <c r="E33" s="42">
        <f>E31</f>
        <v>170</v>
      </c>
      <c r="F33" s="50"/>
      <c r="G33" s="50">
        <f>E33*F33</f>
        <v>0</v>
      </c>
      <c r="I33" s="38"/>
    </row>
    <row r="34" spans="1:9" ht="21" customHeight="1">
      <c r="A34" s="82" t="s">
        <v>78</v>
      </c>
      <c r="B34" s="39" t="s">
        <v>214</v>
      </c>
      <c r="C34" s="178" t="s">
        <v>155</v>
      </c>
      <c r="D34" s="178"/>
      <c r="E34" s="178"/>
      <c r="F34" s="178"/>
      <c r="G34" s="178"/>
      <c r="I34" s="7"/>
    </row>
    <row r="35" spans="1:9">
      <c r="A35" s="71" t="s">
        <v>132</v>
      </c>
      <c r="B35" s="79"/>
      <c r="C35" s="18" t="s">
        <v>138</v>
      </c>
      <c r="D35" s="79" t="s">
        <v>23</v>
      </c>
      <c r="E35" s="42">
        <f>E33</f>
        <v>170</v>
      </c>
      <c r="F35" s="50"/>
      <c r="G35" s="50">
        <f>E35*F35</f>
        <v>0</v>
      </c>
      <c r="I35" s="38"/>
    </row>
    <row r="36" spans="1:9">
      <c r="A36" s="70"/>
      <c r="B36" s="67" t="s">
        <v>24</v>
      </c>
      <c r="C36" s="174" t="s">
        <v>25</v>
      </c>
      <c r="D36" s="174"/>
      <c r="E36" s="174"/>
      <c r="F36" s="174"/>
      <c r="G36" s="174"/>
      <c r="H36" s="7"/>
      <c r="I36" s="7"/>
    </row>
    <row r="37" spans="1:9">
      <c r="A37" s="73" t="s">
        <v>1</v>
      </c>
      <c r="B37" s="65" t="s">
        <v>130</v>
      </c>
      <c r="C37" s="176" t="s">
        <v>117</v>
      </c>
      <c r="D37" s="176"/>
      <c r="E37" s="176"/>
      <c r="F37" s="176"/>
      <c r="G37" s="176"/>
      <c r="I37" s="44"/>
    </row>
    <row r="38" spans="1:9">
      <c r="A38" s="71" t="s">
        <v>143</v>
      </c>
      <c r="B38" s="79"/>
      <c r="C38" s="18" t="s">
        <v>157</v>
      </c>
      <c r="D38" s="79" t="s">
        <v>23</v>
      </c>
      <c r="E38" s="42">
        <f>E35</f>
        <v>170</v>
      </c>
      <c r="F38" s="55"/>
      <c r="G38" s="55">
        <f>E38*F38</f>
        <v>0</v>
      </c>
      <c r="I38" s="44"/>
    </row>
    <row r="39" spans="1:9">
      <c r="A39" s="80" t="s">
        <v>79</v>
      </c>
      <c r="B39" s="81" t="s">
        <v>215</v>
      </c>
      <c r="C39" s="176" t="s">
        <v>158</v>
      </c>
      <c r="D39" s="176"/>
      <c r="E39" s="176"/>
      <c r="F39" s="176"/>
      <c r="G39" s="176"/>
      <c r="I39" s="44"/>
    </row>
    <row r="40" spans="1:9" ht="24">
      <c r="A40" s="71" t="s">
        <v>2</v>
      </c>
      <c r="B40" s="87"/>
      <c r="C40" s="18" t="s">
        <v>159</v>
      </c>
      <c r="D40" s="87" t="s">
        <v>23</v>
      </c>
      <c r="E40" s="42">
        <f>5</f>
        <v>5</v>
      </c>
      <c r="F40" s="55"/>
      <c r="G40" s="55">
        <f>E40*F40</f>
        <v>0</v>
      </c>
      <c r="I40" s="44"/>
    </row>
    <row r="41" spans="1:9">
      <c r="A41" s="80"/>
      <c r="B41" s="47" t="s">
        <v>124</v>
      </c>
      <c r="C41" s="193" t="s">
        <v>125</v>
      </c>
      <c r="D41" s="194"/>
      <c r="E41" s="194"/>
      <c r="F41" s="194"/>
      <c r="G41" s="195"/>
      <c r="I41" s="44"/>
    </row>
    <row r="42" spans="1:9">
      <c r="A42" s="73" t="s">
        <v>70</v>
      </c>
      <c r="B42" s="65" t="s">
        <v>126</v>
      </c>
      <c r="C42" s="176" t="s">
        <v>127</v>
      </c>
      <c r="D42" s="176"/>
      <c r="E42" s="176"/>
      <c r="F42" s="176"/>
      <c r="G42" s="176"/>
      <c r="I42" s="44"/>
    </row>
    <row r="43" spans="1:9">
      <c r="A43" s="73" t="s">
        <v>133</v>
      </c>
      <c r="B43" s="65"/>
      <c r="C43" s="66" t="s">
        <v>206</v>
      </c>
      <c r="D43" s="65" t="s">
        <v>23</v>
      </c>
      <c r="E43" s="53">
        <v>31</v>
      </c>
      <c r="F43" s="55"/>
      <c r="G43" s="55">
        <f>E43*F43</f>
        <v>0</v>
      </c>
      <c r="I43" s="44"/>
    </row>
    <row r="44" spans="1:9">
      <c r="A44" s="80" t="s">
        <v>235</v>
      </c>
      <c r="B44" s="81"/>
      <c r="C44" s="84" t="s">
        <v>156</v>
      </c>
      <c r="D44" s="81" t="s">
        <v>23</v>
      </c>
      <c r="E44" s="53">
        <v>26</v>
      </c>
      <c r="F44" s="55"/>
      <c r="G44" s="55">
        <f t="shared" ref="G44:G45" si="2">E44*F44</f>
        <v>0</v>
      </c>
      <c r="I44" s="44"/>
    </row>
    <row r="45" spans="1:9">
      <c r="A45" s="80" t="s">
        <v>236</v>
      </c>
      <c r="B45" s="65" t="s">
        <v>129</v>
      </c>
      <c r="C45" s="66" t="s">
        <v>128</v>
      </c>
      <c r="D45" s="65" t="s">
        <v>23</v>
      </c>
      <c r="E45" s="53">
        <v>68</v>
      </c>
      <c r="F45" s="55"/>
      <c r="G45" s="55">
        <f t="shared" si="2"/>
        <v>0</v>
      </c>
      <c r="I45" s="44"/>
    </row>
    <row r="46" spans="1:9">
      <c r="A46" s="70"/>
      <c r="B46" s="67" t="s">
        <v>15</v>
      </c>
      <c r="C46" s="174" t="s">
        <v>16</v>
      </c>
      <c r="D46" s="174"/>
      <c r="E46" s="174"/>
      <c r="F46" s="174"/>
      <c r="G46" s="174"/>
      <c r="I46" s="7"/>
    </row>
    <row r="47" spans="1:9">
      <c r="A47" s="73" t="s">
        <v>238</v>
      </c>
      <c r="B47" s="65" t="s">
        <v>135</v>
      </c>
      <c r="C47" s="190" t="s">
        <v>139</v>
      </c>
      <c r="D47" s="190"/>
      <c r="E47" s="190"/>
      <c r="F47" s="190"/>
      <c r="G47" s="190"/>
      <c r="I47" s="44"/>
    </row>
    <row r="48" spans="1:9">
      <c r="A48" s="73" t="s">
        <v>239</v>
      </c>
      <c r="B48" s="65"/>
      <c r="C48" s="46" t="s">
        <v>140</v>
      </c>
      <c r="D48" s="65" t="s">
        <v>22</v>
      </c>
      <c r="E48" s="53">
        <v>23</v>
      </c>
      <c r="F48" s="55"/>
      <c r="G48" s="55">
        <f>E48*F48</f>
        <v>0</v>
      </c>
      <c r="I48" s="44"/>
    </row>
    <row r="49" spans="1:10">
      <c r="A49" s="72"/>
      <c r="B49" s="67" t="s">
        <v>26</v>
      </c>
      <c r="C49" s="174" t="s">
        <v>27</v>
      </c>
      <c r="D49" s="174"/>
      <c r="E49" s="174"/>
      <c r="F49" s="174"/>
      <c r="G49" s="174"/>
      <c r="I49" s="7"/>
    </row>
    <row r="50" spans="1:10">
      <c r="A50" s="70" t="s">
        <v>71</v>
      </c>
      <c r="B50" s="68" t="s">
        <v>136</v>
      </c>
      <c r="C50" s="64" t="s">
        <v>123</v>
      </c>
      <c r="D50" s="68" t="s">
        <v>22</v>
      </c>
      <c r="E50" s="53">
        <f>87+52</f>
        <v>139</v>
      </c>
      <c r="F50" s="50"/>
      <c r="G50" s="50">
        <f>E50*F50</f>
        <v>0</v>
      </c>
      <c r="I50" s="1">
        <v>20.32</v>
      </c>
    </row>
    <row r="51" spans="1:10">
      <c r="A51" s="70"/>
      <c r="B51" s="67" t="s">
        <v>50</v>
      </c>
      <c r="C51" s="184" t="s">
        <v>51</v>
      </c>
      <c r="D51" s="184"/>
      <c r="E51" s="184"/>
      <c r="F51" s="184"/>
      <c r="G51" s="184"/>
      <c r="I51" s="7"/>
    </row>
    <row r="52" spans="1:10">
      <c r="A52" s="185" t="s">
        <v>80</v>
      </c>
      <c r="B52" s="186" t="s">
        <v>52</v>
      </c>
      <c r="C52" s="175" t="s">
        <v>53</v>
      </c>
      <c r="D52" s="175"/>
      <c r="E52" s="175"/>
      <c r="F52" s="175"/>
      <c r="G52" s="175"/>
      <c r="I52" s="7"/>
    </row>
    <row r="53" spans="1:10">
      <c r="A53" s="185"/>
      <c r="B53" s="186"/>
      <c r="C53" s="10" t="s">
        <v>213</v>
      </c>
      <c r="D53" s="68" t="s">
        <v>23</v>
      </c>
      <c r="E53" s="53">
        <v>153</v>
      </c>
      <c r="F53" s="50"/>
      <c r="G53" s="50">
        <f>E53*F53</f>
        <v>0</v>
      </c>
      <c r="I53" s="1">
        <v>32.83</v>
      </c>
    </row>
    <row r="54" spans="1:10">
      <c r="A54" s="179" t="s">
        <v>0</v>
      </c>
      <c r="B54" s="179"/>
      <c r="C54" s="179"/>
      <c r="D54" s="179"/>
      <c r="E54" s="179"/>
      <c r="F54" s="179"/>
      <c r="G54" s="20" t="e">
        <f>G11+G12+G14+G16+G17+G18+G20+G21+G23+G26+G27+G28+G31+G33+G35+G38+G40+G43+G44+G45+#REF!+G48+G50+G53</f>
        <v>#REF!</v>
      </c>
      <c r="I54" s="7"/>
      <c r="J54" s="20" t="e">
        <f>SUM(G6:G53)-#REF!-#REF!-#REF!-#REF!-#REF!-#REF!-#REF!-#REF!</f>
        <v>#REF!</v>
      </c>
    </row>
    <row r="55" spans="1:10">
      <c r="A55" s="74"/>
      <c r="B55" s="12"/>
      <c r="C55" s="13"/>
      <c r="D55" s="14"/>
      <c r="E55" s="56"/>
      <c r="F55" s="57"/>
      <c r="G55" s="58"/>
      <c r="I55" s="15"/>
    </row>
    <row r="56" spans="1:10">
      <c r="D56" s="4"/>
      <c r="E56" s="59"/>
      <c r="F56" s="60"/>
      <c r="I56" s="5"/>
    </row>
    <row r="57" spans="1:10">
      <c r="A57" s="76"/>
      <c r="B57" s="4"/>
      <c r="C57" s="6"/>
      <c r="D57" s="4"/>
      <c r="E57" s="59"/>
      <c r="F57" s="60"/>
      <c r="I57" s="5"/>
    </row>
    <row r="58" spans="1:10">
      <c r="A58" s="76"/>
      <c r="B58" s="4"/>
      <c r="C58" s="6"/>
      <c r="D58" s="4"/>
      <c r="E58" s="59"/>
      <c r="F58" s="60"/>
      <c r="I58" s="5"/>
    </row>
    <row r="59" spans="1:10">
      <c r="A59" s="76"/>
      <c r="B59" s="4"/>
      <c r="C59" s="6"/>
      <c r="D59" s="4"/>
      <c r="E59" s="59"/>
      <c r="F59" s="60"/>
      <c r="I59" s="5"/>
    </row>
    <row r="60" spans="1:10">
      <c r="A60" s="76"/>
      <c r="B60" s="4"/>
      <c r="C60" s="6"/>
      <c r="D60" s="4"/>
      <c r="E60" s="59"/>
      <c r="F60" s="60"/>
      <c r="I60" s="5"/>
    </row>
    <row r="61" spans="1:10">
      <c r="A61" s="76"/>
      <c r="B61" s="4"/>
      <c r="C61" s="6"/>
      <c r="D61" s="4"/>
      <c r="E61" s="59"/>
      <c r="F61" s="60"/>
      <c r="I61" s="5"/>
    </row>
    <row r="62" spans="1:10">
      <c r="A62" s="76"/>
      <c r="B62" s="4"/>
      <c r="C62" s="6"/>
      <c r="D62" s="4"/>
      <c r="E62" s="59"/>
      <c r="F62" s="60"/>
      <c r="I62" s="5"/>
    </row>
    <row r="63" spans="1:10">
      <c r="A63" s="76"/>
      <c r="B63" s="4"/>
      <c r="C63" s="6"/>
      <c r="D63" s="4"/>
      <c r="E63" s="59"/>
      <c r="F63" s="60"/>
      <c r="I63" s="5"/>
    </row>
    <row r="64" spans="1:10">
      <c r="A64" s="76"/>
      <c r="B64" s="4"/>
      <c r="C64" s="6"/>
      <c r="D64" s="4"/>
      <c r="E64" s="59"/>
      <c r="F64" s="60"/>
      <c r="I64" s="5"/>
    </row>
    <row r="65" spans="1:9">
      <c r="A65" s="76"/>
      <c r="B65" s="4"/>
      <c r="C65" s="6"/>
      <c r="D65" s="4"/>
      <c r="E65" s="59"/>
      <c r="F65" s="60"/>
      <c r="I65" s="5"/>
    </row>
    <row r="66" spans="1:9">
      <c r="A66" s="76"/>
      <c r="B66" s="4"/>
      <c r="C66" s="6"/>
      <c r="D66" s="4"/>
      <c r="E66" s="59"/>
      <c r="F66" s="60"/>
      <c r="I66" s="5"/>
    </row>
    <row r="67" spans="1:9">
      <c r="A67" s="76"/>
      <c r="B67" s="4"/>
      <c r="C67" s="6"/>
      <c r="D67" s="4"/>
      <c r="E67" s="59"/>
      <c r="F67" s="60"/>
      <c r="I67" s="5"/>
    </row>
    <row r="68" spans="1:9">
      <c r="A68" s="76"/>
      <c r="B68" s="4"/>
      <c r="C68" s="6"/>
      <c r="D68" s="4"/>
      <c r="E68" s="59"/>
      <c r="F68" s="60"/>
      <c r="I68" s="5"/>
    </row>
    <row r="69" spans="1:9">
      <c r="A69" s="76"/>
      <c r="B69" s="4"/>
      <c r="C69" s="6"/>
      <c r="D69" s="4"/>
      <c r="E69" s="59"/>
      <c r="F69" s="60"/>
      <c r="I69" s="5"/>
    </row>
  </sheetData>
  <mergeCells count="43">
    <mergeCell ref="C47:G47"/>
    <mergeCell ref="I3:I4"/>
    <mergeCell ref="I8:I9"/>
    <mergeCell ref="A7:G7"/>
    <mergeCell ref="C25:G25"/>
    <mergeCell ref="C24:G24"/>
    <mergeCell ref="C19:G19"/>
    <mergeCell ref="C22:G22"/>
    <mergeCell ref="A8:A9"/>
    <mergeCell ref="D8:E8"/>
    <mergeCell ref="B8:B9"/>
    <mergeCell ref="C39:G39"/>
    <mergeCell ref="C8:C9"/>
    <mergeCell ref="C15:G15"/>
    <mergeCell ref="C41:G41"/>
    <mergeCell ref="C46:G46"/>
    <mergeCell ref="A54:F54"/>
    <mergeCell ref="A1:G1"/>
    <mergeCell ref="G3:G4"/>
    <mergeCell ref="C5:G5"/>
    <mergeCell ref="A2:G2"/>
    <mergeCell ref="A3:A4"/>
    <mergeCell ref="F3:F4"/>
    <mergeCell ref="B3:B4"/>
    <mergeCell ref="C3:C4"/>
    <mergeCell ref="D3:E3"/>
    <mergeCell ref="C51:G51"/>
    <mergeCell ref="C52:G52"/>
    <mergeCell ref="A52:A53"/>
    <mergeCell ref="B52:B53"/>
    <mergeCell ref="C49:G49"/>
    <mergeCell ref="B15:B18"/>
    <mergeCell ref="C36:G36"/>
    <mergeCell ref="C32:G32"/>
    <mergeCell ref="C42:G42"/>
    <mergeCell ref="G8:G9"/>
    <mergeCell ref="C10:G10"/>
    <mergeCell ref="F8:F9"/>
    <mergeCell ref="C37:G37"/>
    <mergeCell ref="C29:G29"/>
    <mergeCell ref="C30:G30"/>
    <mergeCell ref="C34:G34"/>
    <mergeCell ref="C13:G13"/>
  </mergeCells>
  <phoneticPr fontId="2" type="noConversion"/>
  <pageMargins left="1.0236220472440944" right="0.39370078740157483" top="0.98425196850393704" bottom="0.98425196850393704" header="0.51181102362204722" footer="0.51181102362204722"/>
  <pageSetup paperSize="9" scale="75" firstPageNumber="0" fitToHeight="0" orientation="portrait" cellComments="asDisplayed" r:id="rId1"/>
  <headerFooter alignWithMargins="0">
    <oddHeader xml:space="preserve">&amp;R </oddHeader>
    <oddFooter>Strona &amp;P&amp;R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G28"/>
  <sheetViews>
    <sheetView view="pageBreakPreview" zoomScaleNormal="100" zoomScaleSheetLayoutView="100" workbookViewId="0">
      <selection activeCell="G29" sqref="G29"/>
    </sheetView>
  </sheetViews>
  <sheetFormatPr defaultRowHeight="14.25"/>
  <cols>
    <col min="1" max="1" width="7.5703125" style="89" customWidth="1"/>
    <col min="2" max="2" width="11.140625" style="89" customWidth="1"/>
    <col min="3" max="3" width="38" style="89" customWidth="1"/>
    <col min="4" max="4" width="6" style="89" customWidth="1"/>
    <col min="5" max="5" width="6.85546875" style="89" customWidth="1"/>
    <col min="6" max="6" width="7.42578125" style="89" customWidth="1"/>
    <col min="7" max="7" width="10.28515625" style="89" customWidth="1"/>
    <col min="8" max="16384" width="9.140625" style="89"/>
  </cols>
  <sheetData>
    <row r="2" spans="1:7">
      <c r="C2" s="90" t="s">
        <v>211</v>
      </c>
    </row>
    <row r="3" spans="1:7" ht="15.75">
      <c r="C3" s="94" t="s">
        <v>207</v>
      </c>
    </row>
    <row r="4" spans="1:7" ht="24">
      <c r="A4" s="97" t="s">
        <v>19</v>
      </c>
      <c r="B4" s="97" t="s">
        <v>205</v>
      </c>
      <c r="C4" s="98" t="s">
        <v>204</v>
      </c>
      <c r="D4" s="99" t="s">
        <v>203</v>
      </c>
      <c r="E4" s="100" t="s">
        <v>202</v>
      </c>
      <c r="F4" s="98" t="s">
        <v>201</v>
      </c>
      <c r="G4" s="101" t="s">
        <v>200</v>
      </c>
    </row>
    <row r="5" spans="1:7" ht="29.45" customHeight="1">
      <c r="A5" s="97" t="s">
        <v>199</v>
      </c>
      <c r="B5" s="97" t="s">
        <v>216</v>
      </c>
      <c r="C5" s="98" t="s">
        <v>217</v>
      </c>
      <c r="D5" s="98" t="s">
        <v>23</v>
      </c>
      <c r="E5" s="100">
        <v>20</v>
      </c>
      <c r="F5" s="98">
        <v>0</v>
      </c>
      <c r="G5" s="101">
        <f>E5*F5</f>
        <v>0</v>
      </c>
    </row>
    <row r="6" spans="1:7" ht="27" customHeight="1">
      <c r="A6" s="97" t="s">
        <v>197</v>
      </c>
      <c r="B6" s="97" t="s">
        <v>167</v>
      </c>
      <c r="C6" s="102" t="s">
        <v>198</v>
      </c>
      <c r="D6" s="100" t="s">
        <v>22</v>
      </c>
      <c r="E6" s="100">
        <v>22</v>
      </c>
      <c r="F6" s="100"/>
      <c r="G6" s="101">
        <f t="shared" ref="G6:G27" si="0">E6*F6</f>
        <v>0</v>
      </c>
    </row>
    <row r="7" spans="1:7" ht="37.5" customHeight="1">
      <c r="A7" s="97" t="s">
        <v>195</v>
      </c>
      <c r="B7" s="97" t="s">
        <v>167</v>
      </c>
      <c r="C7" s="102" t="s">
        <v>196</v>
      </c>
      <c r="D7" s="100" t="s">
        <v>22</v>
      </c>
      <c r="E7" s="100">
        <v>15</v>
      </c>
      <c r="F7" s="100"/>
      <c r="G7" s="101">
        <f t="shared" si="0"/>
        <v>0</v>
      </c>
    </row>
    <row r="8" spans="1:7" ht="37.5" customHeight="1">
      <c r="A8" s="97" t="s">
        <v>193</v>
      </c>
      <c r="B8" s="97" t="s">
        <v>167</v>
      </c>
      <c r="C8" s="102" t="s">
        <v>194</v>
      </c>
      <c r="D8" s="100" t="s">
        <v>22</v>
      </c>
      <c r="E8" s="100">
        <v>22</v>
      </c>
      <c r="F8" s="100"/>
      <c r="G8" s="101">
        <f t="shared" si="0"/>
        <v>0</v>
      </c>
    </row>
    <row r="9" spans="1:7" ht="23.45" customHeight="1">
      <c r="A9" s="97" t="s">
        <v>191</v>
      </c>
      <c r="B9" s="97" t="s">
        <v>167</v>
      </c>
      <c r="C9" s="98" t="s">
        <v>192</v>
      </c>
      <c r="D9" s="100" t="s">
        <v>22</v>
      </c>
      <c r="E9" s="100">
        <v>15</v>
      </c>
      <c r="F9" s="100"/>
      <c r="G9" s="101">
        <f t="shared" si="0"/>
        <v>0</v>
      </c>
    </row>
    <row r="10" spans="1:7" ht="23.45" customHeight="1">
      <c r="A10" s="97" t="s">
        <v>189</v>
      </c>
      <c r="B10" s="97" t="s">
        <v>167</v>
      </c>
      <c r="C10" s="102" t="s">
        <v>190</v>
      </c>
      <c r="D10" s="100" t="s">
        <v>22</v>
      </c>
      <c r="E10" s="100">
        <v>74</v>
      </c>
      <c r="F10" s="100"/>
      <c r="G10" s="101">
        <f t="shared" si="0"/>
        <v>0</v>
      </c>
    </row>
    <row r="11" spans="1:7" ht="41.25" customHeight="1">
      <c r="A11" s="97" t="s">
        <v>218</v>
      </c>
      <c r="B11" s="97" t="s">
        <v>162</v>
      </c>
      <c r="C11" s="102" t="s">
        <v>188</v>
      </c>
      <c r="D11" s="100" t="s">
        <v>22</v>
      </c>
      <c r="E11" s="100">
        <v>21</v>
      </c>
      <c r="F11" s="100"/>
      <c r="G11" s="101">
        <f t="shared" si="0"/>
        <v>0</v>
      </c>
    </row>
    <row r="12" spans="1:7" ht="33.75" customHeight="1">
      <c r="A12" s="97" t="s">
        <v>219</v>
      </c>
      <c r="B12" s="97" t="s">
        <v>162</v>
      </c>
      <c r="C12" s="102" t="s">
        <v>187</v>
      </c>
      <c r="D12" s="100" t="s">
        <v>22</v>
      </c>
      <c r="E12" s="100">
        <v>27</v>
      </c>
      <c r="F12" s="100"/>
      <c r="G12" s="101">
        <f t="shared" si="0"/>
        <v>0</v>
      </c>
    </row>
    <row r="13" spans="1:7" ht="40.5" customHeight="1">
      <c r="A13" s="97" t="s">
        <v>220</v>
      </c>
      <c r="B13" s="97" t="s">
        <v>162</v>
      </c>
      <c r="C13" s="102" t="s">
        <v>186</v>
      </c>
      <c r="D13" s="100" t="s">
        <v>22</v>
      </c>
      <c r="E13" s="100">
        <v>38</v>
      </c>
      <c r="F13" s="100"/>
      <c r="G13" s="101">
        <f t="shared" si="0"/>
        <v>0</v>
      </c>
    </row>
    <row r="14" spans="1:7" ht="36" customHeight="1">
      <c r="A14" s="97" t="s">
        <v>221</v>
      </c>
      <c r="B14" s="97" t="s">
        <v>162</v>
      </c>
      <c r="C14" s="102" t="s">
        <v>185</v>
      </c>
      <c r="D14" s="100" t="s">
        <v>56</v>
      </c>
      <c r="E14" s="100">
        <v>4</v>
      </c>
      <c r="F14" s="100"/>
      <c r="G14" s="101">
        <f t="shared" si="0"/>
        <v>0</v>
      </c>
    </row>
    <row r="15" spans="1:7" ht="38.25" customHeight="1">
      <c r="A15" s="97" t="s">
        <v>222</v>
      </c>
      <c r="B15" s="97" t="s">
        <v>162</v>
      </c>
      <c r="C15" s="102" t="s">
        <v>184</v>
      </c>
      <c r="D15" s="100" t="s">
        <v>118</v>
      </c>
      <c r="E15" s="100">
        <v>2</v>
      </c>
      <c r="F15" s="100"/>
      <c r="G15" s="101">
        <f t="shared" si="0"/>
        <v>0</v>
      </c>
    </row>
    <row r="16" spans="1:7" ht="36" customHeight="1">
      <c r="A16" s="97" t="s">
        <v>223</v>
      </c>
      <c r="B16" s="97" t="s">
        <v>162</v>
      </c>
      <c r="C16" s="102" t="s">
        <v>183</v>
      </c>
      <c r="D16" s="100" t="s">
        <v>56</v>
      </c>
      <c r="E16" s="100">
        <v>2</v>
      </c>
      <c r="F16" s="100"/>
      <c r="G16" s="101">
        <f t="shared" si="0"/>
        <v>0</v>
      </c>
    </row>
    <row r="17" spans="1:7" ht="24" customHeight="1">
      <c r="A17" s="97" t="s">
        <v>180</v>
      </c>
      <c r="B17" s="97" t="s">
        <v>162</v>
      </c>
      <c r="C17" s="102" t="s">
        <v>182</v>
      </c>
      <c r="D17" s="100" t="s">
        <v>181</v>
      </c>
      <c r="E17" s="100">
        <v>15</v>
      </c>
      <c r="F17" s="100"/>
      <c r="G17" s="101">
        <f t="shared" si="0"/>
        <v>0</v>
      </c>
    </row>
    <row r="18" spans="1:7" ht="35.25" customHeight="1">
      <c r="A18" s="97" t="s">
        <v>178</v>
      </c>
      <c r="B18" s="97" t="s">
        <v>162</v>
      </c>
      <c r="C18" s="102" t="s">
        <v>179</v>
      </c>
      <c r="D18" s="100" t="s">
        <v>77</v>
      </c>
      <c r="E18" s="100">
        <v>2</v>
      </c>
      <c r="F18" s="100"/>
      <c r="G18" s="101">
        <f t="shared" si="0"/>
        <v>0</v>
      </c>
    </row>
    <row r="19" spans="1:7" ht="28.15" customHeight="1">
      <c r="A19" s="97" t="s">
        <v>176</v>
      </c>
      <c r="B19" s="97" t="s">
        <v>162</v>
      </c>
      <c r="C19" s="102" t="s">
        <v>177</v>
      </c>
      <c r="D19" s="100" t="s">
        <v>77</v>
      </c>
      <c r="E19" s="100">
        <v>2</v>
      </c>
      <c r="F19" s="100"/>
      <c r="G19" s="101">
        <f t="shared" si="0"/>
        <v>0</v>
      </c>
    </row>
    <row r="20" spans="1:7" ht="25.15" customHeight="1">
      <c r="A20" s="97" t="s">
        <v>174</v>
      </c>
      <c r="B20" s="97" t="s">
        <v>162</v>
      </c>
      <c r="C20" s="102" t="s">
        <v>175</v>
      </c>
      <c r="D20" s="100" t="s">
        <v>22</v>
      </c>
      <c r="E20" s="100">
        <v>6</v>
      </c>
      <c r="F20" s="100"/>
      <c r="G20" s="101">
        <f t="shared" si="0"/>
        <v>0</v>
      </c>
    </row>
    <row r="21" spans="1:7" ht="25.15" customHeight="1">
      <c r="A21" s="97" t="s">
        <v>172</v>
      </c>
      <c r="B21" s="97" t="s">
        <v>162</v>
      </c>
      <c r="C21" s="102" t="s">
        <v>173</v>
      </c>
      <c r="D21" s="100" t="s">
        <v>22</v>
      </c>
      <c r="E21" s="100">
        <v>12</v>
      </c>
      <c r="F21" s="100"/>
      <c r="G21" s="101">
        <f t="shared" si="0"/>
        <v>0</v>
      </c>
    </row>
    <row r="22" spans="1:7" ht="22.9" customHeight="1">
      <c r="A22" s="97" t="s">
        <v>170</v>
      </c>
      <c r="B22" s="97" t="s">
        <v>162</v>
      </c>
      <c r="C22" s="102" t="s">
        <v>171</v>
      </c>
      <c r="D22" s="100" t="s">
        <v>77</v>
      </c>
      <c r="E22" s="100">
        <v>12</v>
      </c>
      <c r="F22" s="100"/>
      <c r="G22" s="101">
        <f t="shared" si="0"/>
        <v>0</v>
      </c>
    </row>
    <row r="23" spans="1:7" ht="21" customHeight="1">
      <c r="A23" s="97" t="s">
        <v>168</v>
      </c>
      <c r="B23" s="97" t="s">
        <v>167</v>
      </c>
      <c r="C23" s="102" t="s">
        <v>169</v>
      </c>
      <c r="D23" s="100" t="s">
        <v>56</v>
      </c>
      <c r="E23" s="100">
        <v>2</v>
      </c>
      <c r="F23" s="100"/>
      <c r="G23" s="101">
        <f t="shared" si="0"/>
        <v>0</v>
      </c>
    </row>
    <row r="24" spans="1:7" ht="21" customHeight="1">
      <c r="A24" s="97" t="s">
        <v>224</v>
      </c>
      <c r="B24" s="97" t="s">
        <v>167</v>
      </c>
      <c r="C24" s="99" t="s">
        <v>166</v>
      </c>
      <c r="D24" s="100" t="s">
        <v>56</v>
      </c>
      <c r="E24" s="100">
        <v>2</v>
      </c>
      <c r="F24" s="100"/>
      <c r="G24" s="101">
        <f t="shared" si="0"/>
        <v>0</v>
      </c>
    </row>
    <row r="25" spans="1:7" ht="25.9" customHeight="1">
      <c r="A25" s="97" t="s">
        <v>225</v>
      </c>
      <c r="B25" s="97" t="s">
        <v>162</v>
      </c>
      <c r="C25" s="99" t="s">
        <v>165</v>
      </c>
      <c r="D25" s="100" t="s">
        <v>164</v>
      </c>
      <c r="E25" s="100">
        <v>2</v>
      </c>
      <c r="F25" s="100"/>
      <c r="G25" s="101">
        <f t="shared" si="0"/>
        <v>0</v>
      </c>
    </row>
    <row r="26" spans="1:7" ht="25.9" hidden="1" customHeight="1">
      <c r="A26" s="97" t="s">
        <v>226</v>
      </c>
      <c r="B26" s="97" t="s">
        <v>162</v>
      </c>
      <c r="C26" s="99" t="s">
        <v>227</v>
      </c>
      <c r="D26" s="100" t="s">
        <v>23</v>
      </c>
      <c r="E26" s="100">
        <v>20</v>
      </c>
      <c r="F26" s="100"/>
      <c r="G26" s="101">
        <f t="shared" si="0"/>
        <v>0</v>
      </c>
    </row>
    <row r="27" spans="1:7">
      <c r="A27" s="97" t="s">
        <v>163</v>
      </c>
      <c r="B27" s="97" t="s">
        <v>162</v>
      </c>
      <c r="C27" s="99" t="s">
        <v>161</v>
      </c>
      <c r="D27" s="100" t="s">
        <v>56</v>
      </c>
      <c r="E27" s="100">
        <v>1</v>
      </c>
      <c r="F27" s="100"/>
      <c r="G27" s="101">
        <f t="shared" si="0"/>
        <v>0</v>
      </c>
    </row>
    <row r="28" spans="1:7">
      <c r="A28" s="196" t="s">
        <v>228</v>
      </c>
      <c r="B28" s="196"/>
      <c r="C28" s="196"/>
      <c r="D28" s="196"/>
      <c r="E28" s="196"/>
      <c r="F28" s="196"/>
      <c r="G28" s="101">
        <f>SUM(G5:G27)</f>
        <v>0</v>
      </c>
    </row>
  </sheetData>
  <mergeCells count="1">
    <mergeCell ref="A28:F28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Arkusz1</vt:lpstr>
      <vt:lpstr>BITUM</vt:lpstr>
      <vt:lpstr>ZZ</vt:lpstr>
      <vt:lpstr>KO Wydminy</vt:lpstr>
      <vt:lpstr>Oświetlenie</vt:lpstr>
      <vt:lpstr>'KO Wydminy'!b</vt:lpstr>
      <vt:lpstr>'KO Wydminy'!Obszar_wydruku</vt:lpstr>
      <vt:lpstr>Oświetlenie!Obszar_wydruku</vt:lpstr>
      <vt:lpstr>ZZ!Obszar_wydruku</vt:lpstr>
      <vt:lpstr>'KO Wydminy'!Tytuły_wydruku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PRACOWNIA GEOTEKSTYLIÓW</dc:creator>
  <cp:keywords/>
  <dc:description/>
  <cp:lastModifiedBy>Magdalena Bryska</cp:lastModifiedBy>
  <cp:revision>1</cp:revision>
  <cp:lastPrinted>2022-09-13T07:08:40Z</cp:lastPrinted>
  <dcterms:created xsi:type="dcterms:W3CDTF">1997-11-10T12:10:02Z</dcterms:created>
  <dcterms:modified xsi:type="dcterms:W3CDTF">2022-09-16T05:58:39Z</dcterms:modified>
</cp:coreProperties>
</file>